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220" yWindow="860" windowWidth="29920" windowHeight="14740" tabRatio="358" activeTab="4"/>
  </bookViews>
  <sheets>
    <sheet name="EpM1" sheetId="1" r:id="rId1"/>
    <sheet name="EpM2" sheetId="2" r:id="rId2"/>
    <sheet name="EpM3" sheetId="3" r:id="rId3"/>
    <sheet name="EpM4" sheetId="4" r:id="rId4"/>
    <sheet name="cumul" sheetId="6" r:id="rId5"/>
  </sheets>
  <calcPr calcId="191029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7" i="1"/>
  <c r="J7" i="1"/>
  <c r="K7" i="1"/>
  <c r="L7" i="1"/>
  <c r="N7" i="1"/>
  <c r="M7" i="1"/>
  <c r="O7" i="1"/>
  <c r="P7" i="1"/>
  <c r="Q7" i="1"/>
  <c r="R7" i="1"/>
  <c r="T7" i="1"/>
  <c r="J30" i="1"/>
  <c r="K30" i="1"/>
  <c r="M30" i="1"/>
  <c r="L30" i="1"/>
  <c r="J54" i="1"/>
  <c r="K54" i="1"/>
  <c r="J31" i="1"/>
  <c r="L31" i="1"/>
  <c r="N31" i="1"/>
  <c r="J32" i="1"/>
  <c r="L32" i="1"/>
  <c r="J33" i="1"/>
  <c r="L33" i="1"/>
  <c r="J34" i="1"/>
  <c r="K34" i="1"/>
  <c r="J35" i="1"/>
  <c r="L35" i="1"/>
  <c r="R35" i="1"/>
  <c r="J36" i="1"/>
  <c r="L36" i="1"/>
  <c r="J37" i="1"/>
  <c r="L37" i="1"/>
  <c r="J38" i="1"/>
  <c r="L38" i="1"/>
  <c r="J39" i="1"/>
  <c r="L39" i="1"/>
  <c r="J40" i="1"/>
  <c r="K40" i="1"/>
  <c r="M40" i="1"/>
  <c r="L40" i="1"/>
  <c r="J41" i="1"/>
  <c r="L41" i="1"/>
  <c r="J42" i="1"/>
  <c r="L42" i="1"/>
  <c r="J43" i="1"/>
  <c r="L43" i="1"/>
  <c r="J44" i="1"/>
  <c r="L44" i="1"/>
  <c r="N44" i="1"/>
  <c r="J45" i="1"/>
  <c r="L45" i="1"/>
  <c r="J46" i="1"/>
  <c r="L46" i="1"/>
  <c r="J47" i="1"/>
  <c r="L47" i="1"/>
  <c r="N47" i="1"/>
  <c r="J48" i="1"/>
  <c r="L48" i="1"/>
  <c r="J49" i="1"/>
  <c r="L49" i="1"/>
  <c r="J50" i="1"/>
  <c r="M50" i="1"/>
  <c r="J51" i="1"/>
  <c r="L51" i="1"/>
  <c r="R51" i="1"/>
  <c r="J52" i="1"/>
  <c r="L52" i="1"/>
  <c r="J53" i="1"/>
  <c r="L53" i="1"/>
  <c r="U7" i="1"/>
  <c r="E8" i="1"/>
  <c r="J8" i="1"/>
  <c r="L8" i="1"/>
  <c r="K8" i="1"/>
  <c r="M8" i="1"/>
  <c r="P8" i="1"/>
  <c r="Q8" i="1"/>
  <c r="E9" i="1"/>
  <c r="J9" i="1"/>
  <c r="K9" i="1"/>
  <c r="M9" i="1"/>
  <c r="L9" i="1"/>
  <c r="N9" i="1"/>
  <c r="P9" i="1"/>
  <c r="Q9" i="1"/>
  <c r="R9" i="1"/>
  <c r="T9" i="1"/>
  <c r="E10" i="1"/>
  <c r="J10" i="1"/>
  <c r="K10" i="1"/>
  <c r="M10" i="1"/>
  <c r="P10" i="1"/>
  <c r="Q10" i="1"/>
  <c r="E11" i="1"/>
  <c r="J11" i="1"/>
  <c r="P11" i="1"/>
  <c r="Q11" i="1"/>
  <c r="E12" i="1"/>
  <c r="J12" i="1"/>
  <c r="K12" i="1"/>
  <c r="L12" i="1"/>
  <c r="R12" i="1"/>
  <c r="M12" i="1"/>
  <c r="P12" i="1"/>
  <c r="Q12" i="1"/>
  <c r="E13" i="1"/>
  <c r="J13" i="1"/>
  <c r="K13" i="1"/>
  <c r="P13" i="1"/>
  <c r="Q13" i="1"/>
  <c r="A14" i="1"/>
  <c r="E14" i="1"/>
  <c r="J14" i="1"/>
  <c r="L14" i="1"/>
  <c r="K14" i="1"/>
  <c r="M14" i="1"/>
  <c r="P14" i="1"/>
  <c r="Q14" i="1"/>
  <c r="E15" i="1"/>
  <c r="J15" i="1"/>
  <c r="K15" i="1"/>
  <c r="M15" i="1"/>
  <c r="L15" i="1"/>
  <c r="O15" i="1"/>
  <c r="N15" i="1"/>
  <c r="P15" i="1"/>
  <c r="Q15" i="1"/>
  <c r="R15" i="1"/>
  <c r="T15" i="1"/>
  <c r="U15" i="1"/>
  <c r="E16" i="1"/>
  <c r="J16" i="1"/>
  <c r="K16" i="1"/>
  <c r="M16" i="1"/>
  <c r="P16" i="1"/>
  <c r="Q16" i="1"/>
  <c r="E17" i="1"/>
  <c r="J17" i="1"/>
  <c r="P17" i="1"/>
  <c r="Q17" i="1"/>
  <c r="E18" i="1"/>
  <c r="J18" i="1"/>
  <c r="K18" i="1"/>
  <c r="L18" i="1"/>
  <c r="R18" i="1"/>
  <c r="M18" i="1"/>
  <c r="N18" i="1"/>
  <c r="P18" i="1"/>
  <c r="Q18" i="1"/>
  <c r="E19" i="1"/>
  <c r="J19" i="1"/>
  <c r="K19" i="1"/>
  <c r="P19" i="1"/>
  <c r="Q19" i="1"/>
  <c r="E20" i="1"/>
  <c r="J20" i="1"/>
  <c r="K20" i="1"/>
  <c r="M20" i="1"/>
  <c r="P20" i="1"/>
  <c r="Q20" i="1"/>
  <c r="E21" i="1"/>
  <c r="J21" i="1"/>
  <c r="K21" i="1"/>
  <c r="M21" i="1"/>
  <c r="L21" i="1"/>
  <c r="N21" i="1"/>
  <c r="P21" i="1"/>
  <c r="Q21" i="1"/>
  <c r="R21" i="1"/>
  <c r="T21" i="1"/>
  <c r="E22" i="1"/>
  <c r="J22" i="1"/>
  <c r="L22" i="1"/>
  <c r="P22" i="1"/>
  <c r="Q22" i="1"/>
  <c r="E23" i="1"/>
  <c r="J23" i="1"/>
  <c r="K23" i="1"/>
  <c r="L23" i="1"/>
  <c r="O23" i="1"/>
  <c r="M23" i="1"/>
  <c r="P23" i="1"/>
  <c r="Q23" i="1"/>
  <c r="E24" i="1"/>
  <c r="J24" i="1"/>
  <c r="K24" i="1"/>
  <c r="L24" i="1"/>
  <c r="R24" i="1"/>
  <c r="M24" i="1"/>
  <c r="N24" i="1"/>
  <c r="O24" i="1"/>
  <c r="P24" i="1"/>
  <c r="Q24" i="1"/>
  <c r="E25" i="1"/>
  <c r="J25" i="1"/>
  <c r="M25" i="1"/>
  <c r="K25" i="1"/>
  <c r="L25" i="1"/>
  <c r="N25" i="1"/>
  <c r="P25" i="1"/>
  <c r="Q25" i="1"/>
  <c r="R25" i="1"/>
  <c r="E26" i="1"/>
  <c r="J26" i="1"/>
  <c r="K26" i="1"/>
  <c r="L26" i="1"/>
  <c r="R26" i="1"/>
  <c r="M26" i="1"/>
  <c r="N26" i="1"/>
  <c r="O26" i="1"/>
  <c r="P26" i="1"/>
  <c r="Q26" i="1"/>
  <c r="E27" i="1"/>
  <c r="J27" i="1"/>
  <c r="K27" i="1"/>
  <c r="P27" i="1"/>
  <c r="Q27" i="1"/>
  <c r="E28" i="1"/>
  <c r="J28" i="1"/>
  <c r="M28" i="1"/>
  <c r="K28" i="1"/>
  <c r="L28" i="1"/>
  <c r="N28" i="1"/>
  <c r="P28" i="1"/>
  <c r="Q28" i="1"/>
  <c r="E29" i="1"/>
  <c r="J29" i="1"/>
  <c r="K29" i="1"/>
  <c r="M29" i="1"/>
  <c r="L29" i="1"/>
  <c r="R29" i="1"/>
  <c r="N29" i="1"/>
  <c r="P29" i="1"/>
  <c r="Q29" i="1"/>
  <c r="E30" i="1"/>
  <c r="N30" i="1"/>
  <c r="P30" i="1"/>
  <c r="Q30" i="1"/>
  <c r="R30" i="1"/>
  <c r="T30" i="1"/>
  <c r="E31" i="1"/>
  <c r="K31" i="1"/>
  <c r="M31" i="1"/>
  <c r="P31" i="1"/>
  <c r="Q31" i="1"/>
  <c r="R31" i="1"/>
  <c r="T31" i="1"/>
  <c r="E32" i="1"/>
  <c r="K32" i="1"/>
  <c r="M32" i="1"/>
  <c r="N32" i="1"/>
  <c r="O32" i="1"/>
  <c r="P32" i="1"/>
  <c r="Q32" i="1"/>
  <c r="R32" i="1"/>
  <c r="T32" i="1"/>
  <c r="E33" i="1"/>
  <c r="K33" i="1"/>
  <c r="M33" i="1"/>
  <c r="P33" i="1"/>
  <c r="Q33" i="1"/>
  <c r="E34" i="1"/>
  <c r="P34" i="1"/>
  <c r="Q34" i="1"/>
  <c r="E35" i="1"/>
  <c r="K35" i="1"/>
  <c r="M35" i="1"/>
  <c r="N35" i="1"/>
  <c r="O35" i="1"/>
  <c r="P35" i="1"/>
  <c r="Q35" i="1"/>
  <c r="E36" i="1"/>
  <c r="K36" i="1"/>
  <c r="M36" i="1"/>
  <c r="O36" i="1"/>
  <c r="N36" i="1"/>
  <c r="P36" i="1"/>
  <c r="Q36" i="1"/>
  <c r="R36" i="1"/>
  <c r="T36" i="1"/>
  <c r="E37" i="1"/>
  <c r="P37" i="1"/>
  <c r="Q37" i="1"/>
  <c r="E38" i="1"/>
  <c r="K38" i="1"/>
  <c r="M38" i="1"/>
  <c r="P38" i="1"/>
  <c r="Q38" i="1"/>
  <c r="E39" i="1"/>
  <c r="K39" i="1"/>
  <c r="M39" i="1"/>
  <c r="N39" i="1"/>
  <c r="P39" i="1"/>
  <c r="Q39" i="1"/>
  <c r="R39" i="1"/>
  <c r="U39" i="1"/>
  <c r="E40" i="1"/>
  <c r="N40" i="1"/>
  <c r="P40" i="1"/>
  <c r="Q40" i="1"/>
  <c r="R40" i="1"/>
  <c r="T40" i="1"/>
  <c r="U40" i="1"/>
  <c r="E41" i="1"/>
  <c r="K41" i="1"/>
  <c r="M41" i="1"/>
  <c r="P41" i="1"/>
  <c r="Q41" i="1"/>
  <c r="E42" i="1"/>
  <c r="K42" i="1"/>
  <c r="M42" i="1"/>
  <c r="P42" i="1"/>
  <c r="Q42" i="1"/>
  <c r="E43" i="1"/>
  <c r="K43" i="1"/>
  <c r="M43" i="1"/>
  <c r="N43" i="1"/>
  <c r="O43" i="1"/>
  <c r="P43" i="1"/>
  <c r="Q43" i="1"/>
  <c r="R43" i="1"/>
  <c r="T43" i="1"/>
  <c r="U43" i="1"/>
  <c r="E44" i="1"/>
  <c r="K44" i="1"/>
  <c r="M44" i="1"/>
  <c r="P44" i="1"/>
  <c r="Q44" i="1"/>
  <c r="R44" i="1"/>
  <c r="T44" i="1"/>
  <c r="U44" i="1"/>
  <c r="E45" i="1"/>
  <c r="K45" i="1"/>
  <c r="M45" i="1"/>
  <c r="P45" i="1"/>
  <c r="Q45" i="1"/>
  <c r="E46" i="1"/>
  <c r="K46" i="1"/>
  <c r="M46" i="1"/>
  <c r="P46" i="1"/>
  <c r="Q46" i="1"/>
  <c r="E47" i="1"/>
  <c r="K47" i="1"/>
  <c r="M47" i="1"/>
  <c r="P47" i="1"/>
  <c r="Q47" i="1"/>
  <c r="R47" i="1"/>
  <c r="T47" i="1"/>
  <c r="E48" i="1"/>
  <c r="K48" i="1"/>
  <c r="M48" i="1"/>
  <c r="N48" i="1"/>
  <c r="O48" i="1"/>
  <c r="P48" i="1"/>
  <c r="Q48" i="1"/>
  <c r="R48" i="1"/>
  <c r="T48" i="1"/>
  <c r="E49" i="1"/>
  <c r="K49" i="1"/>
  <c r="M49" i="1"/>
  <c r="P49" i="1"/>
  <c r="Q49" i="1"/>
  <c r="E50" i="1"/>
  <c r="K50" i="1"/>
  <c r="P50" i="1"/>
  <c r="Q50" i="1"/>
  <c r="E51" i="1"/>
  <c r="K51" i="1"/>
  <c r="M51" i="1"/>
  <c r="N51" i="1"/>
  <c r="O51" i="1"/>
  <c r="P51" i="1"/>
  <c r="Q51" i="1"/>
  <c r="E52" i="1"/>
  <c r="K52" i="1"/>
  <c r="M52" i="1"/>
  <c r="O52" i="1"/>
  <c r="N52" i="1"/>
  <c r="P52" i="1"/>
  <c r="Q52" i="1"/>
  <c r="R52" i="1"/>
  <c r="T52" i="1"/>
  <c r="E53" i="1"/>
  <c r="P53" i="1"/>
  <c r="Q53" i="1"/>
  <c r="E54" i="1"/>
  <c r="P54" i="1"/>
  <c r="Q54" i="1"/>
  <c r="E55" i="1"/>
  <c r="E6" i="2"/>
  <c r="E7" i="2"/>
  <c r="J7" i="2"/>
  <c r="P7" i="2"/>
  <c r="Q7" i="2"/>
  <c r="J30" i="2"/>
  <c r="K30" i="2"/>
  <c r="J35" i="2"/>
  <c r="K35" i="2"/>
  <c r="M35" i="2"/>
  <c r="L35" i="2"/>
  <c r="J31" i="2"/>
  <c r="J32" i="2"/>
  <c r="J33" i="2"/>
  <c r="L33" i="2"/>
  <c r="J34" i="2"/>
  <c r="E8" i="2"/>
  <c r="J8" i="2"/>
  <c r="M8" i="2"/>
  <c r="K8" i="2"/>
  <c r="L8" i="2"/>
  <c r="P8" i="2"/>
  <c r="Q8" i="2"/>
  <c r="E9" i="2"/>
  <c r="J9" i="2"/>
  <c r="K9" i="2"/>
  <c r="M9" i="2"/>
  <c r="P9" i="2"/>
  <c r="Q9" i="2"/>
  <c r="E10" i="2"/>
  <c r="J10" i="2"/>
  <c r="K10" i="2"/>
  <c r="P10" i="2"/>
  <c r="Q10" i="2"/>
  <c r="E11" i="2"/>
  <c r="J11" i="2"/>
  <c r="K11" i="2"/>
  <c r="L11" i="2"/>
  <c r="P11" i="2"/>
  <c r="Q11" i="2"/>
  <c r="E12" i="2"/>
  <c r="J12" i="2"/>
  <c r="K12" i="2"/>
  <c r="L12" i="2"/>
  <c r="R12" i="2"/>
  <c r="M12" i="2"/>
  <c r="N12" i="2"/>
  <c r="O12" i="2"/>
  <c r="P12" i="2"/>
  <c r="Q12" i="2"/>
  <c r="E13" i="2"/>
  <c r="J13" i="2"/>
  <c r="K13" i="2"/>
  <c r="P13" i="2"/>
  <c r="Q13" i="2"/>
  <c r="A14" i="2"/>
  <c r="E14" i="2"/>
  <c r="J14" i="2"/>
  <c r="M14" i="2"/>
  <c r="K14" i="2"/>
  <c r="L14" i="2"/>
  <c r="N14" i="2"/>
  <c r="P14" i="2"/>
  <c r="Q14" i="2"/>
  <c r="E15" i="2"/>
  <c r="J15" i="2"/>
  <c r="K15" i="2"/>
  <c r="M15" i="2"/>
  <c r="P15" i="2"/>
  <c r="Q15" i="2"/>
  <c r="E16" i="2"/>
  <c r="J16" i="2"/>
  <c r="K16" i="2"/>
  <c r="P16" i="2"/>
  <c r="Q16" i="2"/>
  <c r="E17" i="2"/>
  <c r="J17" i="2"/>
  <c r="K17" i="2"/>
  <c r="L17" i="2"/>
  <c r="P17" i="2"/>
  <c r="Q17" i="2"/>
  <c r="E18" i="2"/>
  <c r="J18" i="2"/>
  <c r="K18" i="2"/>
  <c r="M18" i="2"/>
  <c r="L18" i="2"/>
  <c r="R18" i="2"/>
  <c r="N18" i="2"/>
  <c r="P18" i="2"/>
  <c r="Q18" i="2"/>
  <c r="E19" i="2"/>
  <c r="J19" i="2"/>
  <c r="K19" i="2"/>
  <c r="M19" i="2"/>
  <c r="P19" i="2"/>
  <c r="Q19" i="2"/>
  <c r="E20" i="2"/>
  <c r="J20" i="2"/>
  <c r="K20" i="2"/>
  <c r="M20" i="2"/>
  <c r="P20" i="2"/>
  <c r="Q20" i="2"/>
  <c r="E21" i="2"/>
  <c r="J21" i="2"/>
  <c r="K21" i="2"/>
  <c r="M21" i="2"/>
  <c r="P21" i="2"/>
  <c r="Q21" i="2"/>
  <c r="E22" i="2"/>
  <c r="J22" i="2"/>
  <c r="P22" i="2"/>
  <c r="Q22" i="2"/>
  <c r="E23" i="2"/>
  <c r="J23" i="2"/>
  <c r="K23" i="2"/>
  <c r="M23" i="2"/>
  <c r="L23" i="2"/>
  <c r="R23" i="2"/>
  <c r="N23" i="2"/>
  <c r="P23" i="2"/>
  <c r="Q23" i="2"/>
  <c r="E24" i="2"/>
  <c r="J24" i="2"/>
  <c r="K24" i="2"/>
  <c r="P24" i="2"/>
  <c r="Q24" i="2"/>
  <c r="E25" i="2"/>
  <c r="J25" i="2"/>
  <c r="K25" i="2"/>
  <c r="L25" i="2"/>
  <c r="N25" i="2"/>
  <c r="M25" i="2"/>
  <c r="O25" i="2"/>
  <c r="P25" i="2"/>
  <c r="Q25" i="2"/>
  <c r="R25" i="2"/>
  <c r="T25" i="2"/>
  <c r="E26" i="2"/>
  <c r="J26" i="2"/>
  <c r="K26" i="2"/>
  <c r="M26" i="2"/>
  <c r="P26" i="2"/>
  <c r="Q26" i="2"/>
  <c r="E27" i="2"/>
  <c r="J27" i="2"/>
  <c r="P27" i="2"/>
  <c r="Q27" i="2"/>
  <c r="E28" i="2"/>
  <c r="J28" i="2"/>
  <c r="K28" i="2"/>
  <c r="M28" i="2"/>
  <c r="L28" i="2"/>
  <c r="N28" i="2"/>
  <c r="P28" i="2"/>
  <c r="Q28" i="2"/>
  <c r="E29" i="2"/>
  <c r="J29" i="2"/>
  <c r="K29" i="2"/>
  <c r="L29" i="2"/>
  <c r="R29" i="2"/>
  <c r="M29" i="2"/>
  <c r="O29" i="2"/>
  <c r="N29" i="2"/>
  <c r="P29" i="2"/>
  <c r="Q29" i="2"/>
  <c r="E30" i="2"/>
  <c r="P30" i="2"/>
  <c r="Q30" i="2"/>
  <c r="E31" i="2"/>
  <c r="K31" i="2"/>
  <c r="M31" i="2"/>
  <c r="P31" i="2"/>
  <c r="Q31" i="2"/>
  <c r="E32" i="2"/>
  <c r="K32" i="2"/>
  <c r="M32" i="2"/>
  <c r="P32" i="2"/>
  <c r="Q32" i="2"/>
  <c r="E33" i="2"/>
  <c r="K33" i="2"/>
  <c r="M33" i="2"/>
  <c r="O33" i="2"/>
  <c r="N33" i="2"/>
  <c r="P33" i="2"/>
  <c r="Q33" i="2"/>
  <c r="R33" i="2"/>
  <c r="T33" i="2"/>
  <c r="E34" i="2"/>
  <c r="K34" i="2"/>
  <c r="P34" i="2"/>
  <c r="Q34" i="2"/>
  <c r="E35" i="2"/>
  <c r="N35" i="2"/>
  <c r="O35" i="2"/>
  <c r="P35" i="2"/>
  <c r="Q35" i="2"/>
  <c r="R35" i="2"/>
  <c r="E36" i="2"/>
  <c r="N36" i="2"/>
  <c r="O36" i="2"/>
  <c r="T36" i="2"/>
  <c r="U36" i="2"/>
  <c r="E6" i="3"/>
  <c r="E7" i="3"/>
  <c r="J7" i="3"/>
  <c r="K7" i="3"/>
  <c r="L7" i="3"/>
  <c r="R7" i="3"/>
  <c r="U7" i="3"/>
  <c r="M7" i="3"/>
  <c r="P7" i="3"/>
  <c r="Q7" i="3"/>
  <c r="J25" i="3"/>
  <c r="K25" i="3"/>
  <c r="M25" i="3"/>
  <c r="L25" i="3"/>
  <c r="R25" i="3"/>
  <c r="T25" i="3"/>
  <c r="J33" i="3"/>
  <c r="K33" i="3"/>
  <c r="J26" i="3"/>
  <c r="L26" i="3"/>
  <c r="J27" i="3"/>
  <c r="L27" i="3"/>
  <c r="N27" i="3"/>
  <c r="J28" i="3"/>
  <c r="L28" i="3"/>
  <c r="J29" i="3"/>
  <c r="J30" i="3"/>
  <c r="J31" i="3"/>
  <c r="J32" i="3"/>
  <c r="L32" i="3"/>
  <c r="T7" i="3"/>
  <c r="E8" i="3"/>
  <c r="J8" i="3"/>
  <c r="K8" i="3"/>
  <c r="L8" i="3"/>
  <c r="R8" i="3"/>
  <c r="P8" i="3"/>
  <c r="Q8" i="3"/>
  <c r="E9" i="3"/>
  <c r="J9" i="3"/>
  <c r="K9" i="3"/>
  <c r="M9" i="3"/>
  <c r="L9" i="3"/>
  <c r="R9" i="3"/>
  <c r="T9" i="3"/>
  <c r="P9" i="3"/>
  <c r="Q9" i="3"/>
  <c r="E10" i="3"/>
  <c r="J10" i="3"/>
  <c r="K10" i="3"/>
  <c r="M10" i="3"/>
  <c r="L10" i="3"/>
  <c r="N10" i="3"/>
  <c r="P10" i="3"/>
  <c r="Q10" i="3"/>
  <c r="R10" i="3"/>
  <c r="E11" i="3"/>
  <c r="J11" i="3"/>
  <c r="K11" i="3"/>
  <c r="L11" i="3"/>
  <c r="M11" i="3"/>
  <c r="O11" i="3"/>
  <c r="N11" i="3"/>
  <c r="P11" i="3"/>
  <c r="Q11" i="3"/>
  <c r="R11" i="3"/>
  <c r="T11" i="3"/>
  <c r="U11" i="3"/>
  <c r="E12" i="3"/>
  <c r="J12" i="3"/>
  <c r="K12" i="3"/>
  <c r="M12" i="3"/>
  <c r="P12" i="3"/>
  <c r="Q12" i="3"/>
  <c r="E13" i="3"/>
  <c r="J13" i="3"/>
  <c r="K13" i="3"/>
  <c r="P13" i="3"/>
  <c r="Q13" i="3"/>
  <c r="A14" i="3"/>
  <c r="E14" i="3"/>
  <c r="J14" i="3"/>
  <c r="K14" i="3"/>
  <c r="P14" i="3"/>
  <c r="Q14" i="3"/>
  <c r="E15" i="3"/>
  <c r="J15" i="3"/>
  <c r="K15" i="3"/>
  <c r="P15" i="3"/>
  <c r="Q15" i="3"/>
  <c r="E16" i="3"/>
  <c r="J16" i="3"/>
  <c r="K16" i="3"/>
  <c r="L16" i="3"/>
  <c r="R16" i="3"/>
  <c r="M16" i="3"/>
  <c r="N16" i="3"/>
  <c r="P16" i="3"/>
  <c r="Q16" i="3"/>
  <c r="E17" i="3"/>
  <c r="J17" i="3"/>
  <c r="K17" i="3"/>
  <c r="P17" i="3"/>
  <c r="Q17" i="3"/>
  <c r="E18" i="3"/>
  <c r="J18" i="3"/>
  <c r="K18" i="3"/>
  <c r="M18" i="3"/>
  <c r="P18" i="3"/>
  <c r="Q18" i="3"/>
  <c r="E19" i="3"/>
  <c r="J19" i="3"/>
  <c r="K19" i="3"/>
  <c r="P19" i="3"/>
  <c r="Q19" i="3"/>
  <c r="E20" i="3"/>
  <c r="J20" i="3"/>
  <c r="K20" i="3"/>
  <c r="M20" i="3"/>
  <c r="P20" i="3"/>
  <c r="Q20" i="3"/>
  <c r="E21" i="3"/>
  <c r="J21" i="3"/>
  <c r="K21" i="3"/>
  <c r="P21" i="3"/>
  <c r="Q21" i="3"/>
  <c r="E22" i="3"/>
  <c r="J22" i="3"/>
  <c r="K22" i="3"/>
  <c r="M22" i="3"/>
  <c r="L22" i="3"/>
  <c r="R22" i="3"/>
  <c r="N22" i="3"/>
  <c r="P22" i="3"/>
  <c r="Q22" i="3"/>
  <c r="E23" i="3"/>
  <c r="J23" i="3"/>
  <c r="K23" i="3"/>
  <c r="L23" i="3"/>
  <c r="M23" i="3"/>
  <c r="O23" i="3"/>
  <c r="N23" i="3"/>
  <c r="P23" i="3"/>
  <c r="Q23" i="3"/>
  <c r="R23" i="3"/>
  <c r="E24" i="3"/>
  <c r="J24" i="3"/>
  <c r="P24" i="3"/>
  <c r="Q24" i="3"/>
  <c r="E25" i="3"/>
  <c r="N25" i="3"/>
  <c r="O25" i="3"/>
  <c r="P25" i="3"/>
  <c r="Q25" i="3"/>
  <c r="U25" i="3"/>
  <c r="E26" i="3"/>
  <c r="K26" i="3"/>
  <c r="M26" i="3"/>
  <c r="N26" i="3"/>
  <c r="P26" i="3"/>
  <c r="Q26" i="3"/>
  <c r="R26" i="3"/>
  <c r="T26" i="3"/>
  <c r="U26" i="3"/>
  <c r="E27" i="3"/>
  <c r="P27" i="3"/>
  <c r="Q27" i="3"/>
  <c r="R27" i="3"/>
  <c r="T27" i="3"/>
  <c r="E28" i="3"/>
  <c r="K28" i="3"/>
  <c r="M28" i="3"/>
  <c r="P28" i="3"/>
  <c r="Q28" i="3"/>
  <c r="E29" i="3"/>
  <c r="K29" i="3"/>
  <c r="M29" i="3"/>
  <c r="P29" i="3"/>
  <c r="Q29" i="3"/>
  <c r="E30" i="3"/>
  <c r="K30" i="3"/>
  <c r="M30" i="3"/>
  <c r="P30" i="3"/>
  <c r="Q30" i="3"/>
  <c r="E31" i="3"/>
  <c r="P31" i="3"/>
  <c r="Q31" i="3"/>
  <c r="E32" i="3"/>
  <c r="K32" i="3"/>
  <c r="M32" i="3"/>
  <c r="P32" i="3"/>
  <c r="Q32" i="3"/>
  <c r="E33" i="3"/>
  <c r="P33" i="3"/>
  <c r="Q33" i="3"/>
  <c r="E34" i="3"/>
  <c r="E6" i="4"/>
  <c r="E7" i="4"/>
  <c r="J7" i="4"/>
  <c r="K7" i="4"/>
  <c r="P7" i="4"/>
  <c r="Q7" i="4"/>
  <c r="J31" i="4"/>
  <c r="K31" i="4"/>
  <c r="M31" i="4"/>
  <c r="L31" i="4"/>
  <c r="J48" i="4"/>
  <c r="K48" i="4"/>
  <c r="M48" i="4"/>
  <c r="J32" i="4"/>
  <c r="L32" i="4"/>
  <c r="J33" i="4"/>
  <c r="J34" i="4"/>
  <c r="J35" i="4"/>
  <c r="L35" i="4"/>
  <c r="J36" i="4"/>
  <c r="K36" i="4"/>
  <c r="J37" i="4"/>
  <c r="L37" i="4"/>
  <c r="J38" i="4"/>
  <c r="L38" i="4"/>
  <c r="R38" i="4"/>
  <c r="J39" i="4"/>
  <c r="M39" i="4"/>
  <c r="L39" i="4"/>
  <c r="N39" i="4"/>
  <c r="J40" i="4"/>
  <c r="L40" i="4"/>
  <c r="J41" i="4"/>
  <c r="K41" i="4"/>
  <c r="M41" i="4"/>
  <c r="J42" i="4"/>
  <c r="J43" i="4"/>
  <c r="L43" i="4"/>
  <c r="J44" i="4"/>
  <c r="K44" i="4"/>
  <c r="M44" i="4"/>
  <c r="J45" i="4"/>
  <c r="L45" i="4"/>
  <c r="N45" i="4"/>
  <c r="J46" i="4"/>
  <c r="L46" i="4"/>
  <c r="J47" i="4"/>
  <c r="K47" i="4"/>
  <c r="E8" i="4"/>
  <c r="J8" i="4"/>
  <c r="K8" i="4"/>
  <c r="M8" i="4"/>
  <c r="P8" i="4"/>
  <c r="Q8" i="4"/>
  <c r="E9" i="4"/>
  <c r="J9" i="4"/>
  <c r="K9" i="4"/>
  <c r="P9" i="4"/>
  <c r="Q9" i="4"/>
  <c r="E10" i="4"/>
  <c r="J10" i="4"/>
  <c r="K10" i="4"/>
  <c r="L10" i="4"/>
  <c r="R10" i="4"/>
  <c r="M10" i="4"/>
  <c r="P10" i="4"/>
  <c r="Q10" i="4"/>
  <c r="E11" i="4"/>
  <c r="J11" i="4"/>
  <c r="K11" i="4"/>
  <c r="P11" i="4"/>
  <c r="Q11" i="4"/>
  <c r="E12" i="4"/>
  <c r="J12" i="4"/>
  <c r="K12" i="4"/>
  <c r="P12" i="4"/>
  <c r="Q12" i="4"/>
  <c r="E13" i="4"/>
  <c r="J13" i="4"/>
  <c r="K13" i="4"/>
  <c r="P13" i="4"/>
  <c r="Q13" i="4"/>
  <c r="A14" i="4"/>
  <c r="E14" i="4"/>
  <c r="J14" i="4"/>
  <c r="K14" i="4"/>
  <c r="L14" i="4"/>
  <c r="R14" i="4"/>
  <c r="M14" i="4"/>
  <c r="P14" i="4"/>
  <c r="Q14" i="4"/>
  <c r="E15" i="4"/>
  <c r="J15" i="4"/>
  <c r="K15" i="4"/>
  <c r="P15" i="4"/>
  <c r="Q15" i="4"/>
  <c r="E16" i="4"/>
  <c r="J16" i="4"/>
  <c r="K16" i="4"/>
  <c r="M16" i="4"/>
  <c r="P16" i="4"/>
  <c r="Q16" i="4"/>
  <c r="E17" i="4"/>
  <c r="J17" i="4"/>
  <c r="L17" i="4"/>
  <c r="K17" i="4"/>
  <c r="P17" i="4"/>
  <c r="Q17" i="4"/>
  <c r="E18" i="4"/>
  <c r="J18" i="4"/>
  <c r="K18" i="4"/>
  <c r="P18" i="4"/>
  <c r="Q18" i="4"/>
  <c r="E19" i="4"/>
  <c r="J19" i="4"/>
  <c r="K19" i="4"/>
  <c r="M19" i="4"/>
  <c r="L19" i="4"/>
  <c r="N19" i="4"/>
  <c r="P19" i="4"/>
  <c r="Q19" i="4"/>
  <c r="R19" i="4"/>
  <c r="T19" i="4"/>
  <c r="E20" i="4"/>
  <c r="J20" i="4"/>
  <c r="K20" i="4"/>
  <c r="M20" i="4"/>
  <c r="P20" i="4"/>
  <c r="Q20" i="4"/>
  <c r="E21" i="4"/>
  <c r="J21" i="4"/>
  <c r="L21" i="4"/>
  <c r="K21" i="4"/>
  <c r="P21" i="4"/>
  <c r="Q21" i="4"/>
  <c r="E22" i="4"/>
  <c r="J22" i="4"/>
  <c r="K22" i="4"/>
  <c r="M22" i="4"/>
  <c r="L22" i="4"/>
  <c r="N22" i="4"/>
  <c r="P22" i="4"/>
  <c r="Q22" i="4"/>
  <c r="R22" i="4"/>
  <c r="T22" i="4"/>
  <c r="E23" i="4"/>
  <c r="J23" i="4"/>
  <c r="K23" i="4"/>
  <c r="L23" i="4"/>
  <c r="N23" i="4"/>
  <c r="P23" i="4"/>
  <c r="Q23" i="4"/>
  <c r="R23" i="4"/>
  <c r="T23" i="4"/>
  <c r="E24" i="4"/>
  <c r="J24" i="4"/>
  <c r="K24" i="4"/>
  <c r="P24" i="4"/>
  <c r="Q24" i="4"/>
  <c r="E25" i="4"/>
  <c r="J25" i="4"/>
  <c r="K25" i="4"/>
  <c r="M25" i="4"/>
  <c r="L25" i="4"/>
  <c r="N25" i="4"/>
  <c r="P25" i="4"/>
  <c r="Q25" i="4"/>
  <c r="E26" i="4"/>
  <c r="J26" i="4"/>
  <c r="K26" i="4"/>
  <c r="P26" i="4"/>
  <c r="Q26" i="4"/>
  <c r="E27" i="4"/>
  <c r="J27" i="4"/>
  <c r="M27" i="4"/>
  <c r="K27" i="4"/>
  <c r="L27" i="4"/>
  <c r="N27" i="4"/>
  <c r="P27" i="4"/>
  <c r="Q27" i="4"/>
  <c r="R27" i="4"/>
  <c r="T27" i="4"/>
  <c r="E28" i="4"/>
  <c r="J28" i="4"/>
  <c r="K28" i="4"/>
  <c r="P28" i="4"/>
  <c r="Q28" i="4"/>
  <c r="E29" i="4"/>
  <c r="J29" i="4"/>
  <c r="K29" i="4"/>
  <c r="P29" i="4"/>
  <c r="Q29" i="4"/>
  <c r="E30" i="4"/>
  <c r="J30" i="4"/>
  <c r="K30" i="4"/>
  <c r="M30" i="4"/>
  <c r="L30" i="4"/>
  <c r="N30" i="4"/>
  <c r="P30" i="4"/>
  <c r="Q30" i="4"/>
  <c r="R30" i="4"/>
  <c r="T30" i="4"/>
  <c r="E31" i="4"/>
  <c r="N31" i="4"/>
  <c r="P31" i="4"/>
  <c r="Q31" i="4"/>
  <c r="R31" i="4"/>
  <c r="T31" i="4"/>
  <c r="E32" i="4"/>
  <c r="K32" i="4"/>
  <c r="M32" i="4"/>
  <c r="P32" i="4"/>
  <c r="Q32" i="4"/>
  <c r="E33" i="4"/>
  <c r="K33" i="4"/>
  <c r="M33" i="4"/>
  <c r="P33" i="4"/>
  <c r="Q33" i="4"/>
  <c r="E34" i="4"/>
  <c r="K34" i="4"/>
  <c r="M34" i="4"/>
  <c r="P34" i="4"/>
  <c r="Q34" i="4"/>
  <c r="E35" i="4"/>
  <c r="K35" i="4"/>
  <c r="M35" i="4"/>
  <c r="P35" i="4"/>
  <c r="Q35" i="4"/>
  <c r="E36" i="4"/>
  <c r="P36" i="4"/>
  <c r="Q36" i="4"/>
  <c r="E37" i="4"/>
  <c r="P37" i="4"/>
  <c r="Q37" i="4"/>
  <c r="E38" i="4"/>
  <c r="K38" i="4"/>
  <c r="M38" i="4"/>
  <c r="N38" i="4"/>
  <c r="P38" i="4"/>
  <c r="Q38" i="4"/>
  <c r="T38" i="4"/>
  <c r="U38" i="4"/>
  <c r="E39" i="4"/>
  <c r="K39" i="4"/>
  <c r="P39" i="4"/>
  <c r="Q39" i="4"/>
  <c r="E40" i="4"/>
  <c r="P40" i="4"/>
  <c r="Q40" i="4"/>
  <c r="E41" i="4"/>
  <c r="P41" i="4"/>
  <c r="Q41" i="4"/>
  <c r="E42" i="4"/>
  <c r="K42" i="4"/>
  <c r="M42" i="4"/>
  <c r="P42" i="4"/>
  <c r="Q42" i="4"/>
  <c r="E43" i="4"/>
  <c r="K43" i="4"/>
  <c r="M43" i="4"/>
  <c r="N43" i="4"/>
  <c r="P43" i="4"/>
  <c r="Q43" i="4"/>
  <c r="R43" i="4"/>
  <c r="T43" i="4"/>
  <c r="E44" i="4"/>
  <c r="P44" i="4"/>
  <c r="Q44" i="4"/>
  <c r="E45" i="4"/>
  <c r="K45" i="4"/>
  <c r="M45" i="4"/>
  <c r="P45" i="4"/>
  <c r="Q45" i="4"/>
  <c r="E46" i="4"/>
  <c r="K46" i="4"/>
  <c r="M46" i="4"/>
  <c r="N46" i="4"/>
  <c r="P46" i="4"/>
  <c r="Q46" i="4"/>
  <c r="R46" i="4"/>
  <c r="T46" i="4"/>
  <c r="E47" i="4"/>
  <c r="P47" i="4"/>
  <c r="Q47" i="4"/>
  <c r="E48" i="4"/>
  <c r="P48" i="4"/>
  <c r="Q48" i="4"/>
  <c r="E49" i="4"/>
  <c r="T22" i="3"/>
  <c r="N40" i="4"/>
  <c r="R40" i="4"/>
  <c r="O22" i="4"/>
  <c r="O10" i="3"/>
  <c r="R32" i="3"/>
  <c r="N32" i="3"/>
  <c r="O32" i="3"/>
  <c r="O30" i="4"/>
  <c r="O23" i="2"/>
  <c r="N21" i="4"/>
  <c r="R21" i="4"/>
  <c r="O21" i="4"/>
  <c r="N37" i="4"/>
  <c r="R37" i="4"/>
  <c r="T14" i="4"/>
  <c r="O26" i="3"/>
  <c r="O43" i="4"/>
  <c r="O23" i="4"/>
  <c r="N35" i="4"/>
  <c r="O35" i="4"/>
  <c r="R35" i="4"/>
  <c r="R28" i="3"/>
  <c r="N28" i="3"/>
  <c r="O28" i="3"/>
  <c r="O19" i="4"/>
  <c r="O46" i="4"/>
  <c r="R17" i="4"/>
  <c r="N17" i="4"/>
  <c r="T10" i="4"/>
  <c r="R32" i="4"/>
  <c r="N32" i="4"/>
  <c r="O32" i="4"/>
  <c r="T16" i="3"/>
  <c r="T8" i="3"/>
  <c r="U8" i="3"/>
  <c r="O38" i="4"/>
  <c r="M17" i="4"/>
  <c r="M9" i="4"/>
  <c r="T23" i="3"/>
  <c r="O16" i="3"/>
  <c r="T10" i="3"/>
  <c r="U10" i="3"/>
  <c r="M27" i="2"/>
  <c r="M22" i="2"/>
  <c r="O18" i="2"/>
  <c r="N42" i="1"/>
  <c r="O42" i="1"/>
  <c r="R42" i="1"/>
  <c r="N8" i="2"/>
  <c r="O8" i="2"/>
  <c r="M29" i="4"/>
  <c r="O14" i="4"/>
  <c r="M13" i="4"/>
  <c r="K40" i="4"/>
  <c r="M40" i="4"/>
  <c r="L48" i="4"/>
  <c r="O22" i="3"/>
  <c r="M33" i="3"/>
  <c r="N11" i="2"/>
  <c r="R11" i="2"/>
  <c r="T18" i="1"/>
  <c r="O41" i="1"/>
  <c r="R41" i="1"/>
  <c r="N41" i="1"/>
  <c r="K37" i="4"/>
  <c r="M37" i="4"/>
  <c r="L29" i="4"/>
  <c r="N14" i="4"/>
  <c r="L13" i="4"/>
  <c r="M13" i="2"/>
  <c r="T51" i="1"/>
  <c r="M21" i="4"/>
  <c r="L47" i="4"/>
  <c r="M19" i="3"/>
  <c r="T18" i="2"/>
  <c r="R14" i="2"/>
  <c r="M11" i="2"/>
  <c r="O21" i="1"/>
  <c r="O40" i="1"/>
  <c r="M18" i="4"/>
  <c r="N10" i="4"/>
  <c r="O10" i="4"/>
  <c r="R8" i="2"/>
  <c r="O39" i="1"/>
  <c r="T12" i="1"/>
  <c r="U12" i="1"/>
  <c r="O30" i="1"/>
  <c r="L18" i="4"/>
  <c r="O31" i="4"/>
  <c r="M13" i="3"/>
  <c r="L31" i="3"/>
  <c r="O9" i="1"/>
  <c r="N49" i="1"/>
  <c r="O49" i="1"/>
  <c r="R49" i="1"/>
  <c r="M26" i="4"/>
  <c r="T35" i="2"/>
  <c r="U35" i="2"/>
  <c r="O28" i="2"/>
  <c r="R28" i="2"/>
  <c r="T23" i="2"/>
  <c r="O14" i="2"/>
  <c r="L27" i="2"/>
  <c r="R38" i="1"/>
  <c r="N38" i="1"/>
  <c r="O38" i="1"/>
  <c r="M17" i="1"/>
  <c r="N37" i="1"/>
  <c r="R37" i="1"/>
  <c r="M23" i="4"/>
  <c r="M15" i="4"/>
  <c r="M11" i="4"/>
  <c r="L36" i="4"/>
  <c r="L20" i="3"/>
  <c r="M17" i="3"/>
  <c r="L14" i="3"/>
  <c r="O7" i="3"/>
  <c r="L11" i="4"/>
  <c r="L44" i="4"/>
  <c r="L17" i="3"/>
  <c r="N7" i="3"/>
  <c r="T12" i="2"/>
  <c r="U12" i="2"/>
  <c r="M14" i="3"/>
  <c r="N14" i="1"/>
  <c r="O14" i="1"/>
  <c r="R14" i="1"/>
  <c r="M11" i="1"/>
  <c r="N46" i="1"/>
  <c r="O46" i="1"/>
  <c r="R46" i="1"/>
  <c r="T35" i="1"/>
  <c r="M47" i="4"/>
  <c r="R39" i="4"/>
  <c r="N8" i="3"/>
  <c r="O8" i="3"/>
  <c r="N17" i="2"/>
  <c r="R17" i="2"/>
  <c r="M34" i="2"/>
  <c r="N22" i="1"/>
  <c r="R22" i="1"/>
  <c r="N45" i="1"/>
  <c r="O45" i="1"/>
  <c r="R45" i="1"/>
  <c r="O27" i="4"/>
  <c r="M28" i="4"/>
  <c r="R45" i="4"/>
  <c r="M36" i="4"/>
  <c r="L16" i="4"/>
  <c r="M12" i="4"/>
  <c r="L8" i="4"/>
  <c r="L34" i="4"/>
  <c r="M21" i="3"/>
  <c r="T29" i="2"/>
  <c r="T29" i="1"/>
  <c r="O39" i="4"/>
  <c r="L28" i="4"/>
  <c r="M24" i="4"/>
  <c r="L12" i="4"/>
  <c r="L42" i="4"/>
  <c r="L7" i="4"/>
  <c r="K31" i="3"/>
  <c r="M31" i="3"/>
  <c r="U27" i="3"/>
  <c r="K24" i="3"/>
  <c r="M24" i="3"/>
  <c r="L21" i="3"/>
  <c r="M15" i="3"/>
  <c r="M8" i="3"/>
  <c r="L13" i="3"/>
  <c r="L19" i="3"/>
  <c r="L29" i="3"/>
  <c r="L24" i="3"/>
  <c r="L30" i="3"/>
  <c r="L12" i="3"/>
  <c r="L18" i="3"/>
  <c r="M24" i="2"/>
  <c r="M17" i="2"/>
  <c r="O17" i="2"/>
  <c r="O29" i="1"/>
  <c r="N33" i="1"/>
  <c r="O33" i="1"/>
  <c r="R33" i="1"/>
  <c r="R25" i="4"/>
  <c r="M7" i="4"/>
  <c r="K27" i="3"/>
  <c r="M27" i="3"/>
  <c r="N8" i="1"/>
  <c r="O8" i="1"/>
  <c r="R8" i="1"/>
  <c r="O45" i="4"/>
  <c r="U43" i="4"/>
  <c r="O25" i="4"/>
  <c r="L24" i="4"/>
  <c r="L20" i="4"/>
  <c r="L15" i="3"/>
  <c r="O9" i="3"/>
  <c r="L24" i="2"/>
  <c r="L22" i="2"/>
  <c r="T26" i="1"/>
  <c r="T24" i="1"/>
  <c r="L33" i="4"/>
  <c r="L41" i="4"/>
  <c r="L26" i="4"/>
  <c r="L9" i="4"/>
  <c r="L15" i="4"/>
  <c r="N9" i="3"/>
  <c r="L33" i="3"/>
  <c r="K27" i="2"/>
  <c r="K22" i="2"/>
  <c r="N53" i="1"/>
  <c r="R53" i="1"/>
  <c r="L34" i="2"/>
  <c r="T39" i="1"/>
  <c r="T25" i="1"/>
  <c r="N23" i="1"/>
  <c r="K22" i="1"/>
  <c r="O18" i="1"/>
  <c r="L17" i="1"/>
  <c r="O12" i="1"/>
  <c r="L11" i="1"/>
  <c r="K17" i="1"/>
  <c r="N12" i="1"/>
  <c r="K11" i="1"/>
  <c r="L32" i="2"/>
  <c r="M7" i="2"/>
  <c r="O25" i="1"/>
  <c r="M19" i="1"/>
  <c r="M13" i="1"/>
  <c r="L50" i="1"/>
  <c r="L34" i="1"/>
  <c r="L31" i="2"/>
  <c r="L7" i="2"/>
  <c r="L19" i="1"/>
  <c r="L13" i="1"/>
  <c r="L19" i="2"/>
  <c r="L13" i="2"/>
  <c r="K7" i="2"/>
  <c r="L20" i="1"/>
  <c r="L20" i="2"/>
  <c r="L15" i="2"/>
  <c r="L9" i="2"/>
  <c r="R28" i="1"/>
  <c r="L26" i="2"/>
  <c r="L30" i="2"/>
  <c r="R23" i="1"/>
  <c r="L21" i="2"/>
  <c r="M16" i="2"/>
  <c r="M10" i="2"/>
  <c r="M30" i="2"/>
  <c r="M53" i="1"/>
  <c r="O47" i="1"/>
  <c r="M37" i="1"/>
  <c r="O37" i="1"/>
  <c r="O31" i="1"/>
  <c r="M27" i="1"/>
  <c r="L16" i="1"/>
  <c r="L10" i="1"/>
  <c r="L54" i="1"/>
  <c r="L16" i="2"/>
  <c r="L10" i="2"/>
  <c r="K53" i="1"/>
  <c r="O44" i="1"/>
  <c r="K37" i="1"/>
  <c r="M34" i="1"/>
  <c r="O28" i="1"/>
  <c r="L27" i="1"/>
  <c r="M22" i="1"/>
  <c r="O22" i="1"/>
  <c r="M54" i="1"/>
  <c r="B17" i="1"/>
  <c r="B14" i="1"/>
  <c r="S43" i="1"/>
  <c r="S26" i="1"/>
  <c r="U26" i="1"/>
  <c r="S33" i="1"/>
  <c r="S49" i="1"/>
  <c r="S36" i="1"/>
  <c r="U36" i="1"/>
  <c r="S52" i="1"/>
  <c r="U52" i="1"/>
  <c r="S12" i="1"/>
  <c r="S7" i="1"/>
  <c r="S14" i="1"/>
  <c r="S42" i="1"/>
  <c r="S30" i="1"/>
  <c r="U30" i="1"/>
  <c r="S46" i="1"/>
  <c r="S41" i="1"/>
  <c r="S40" i="1"/>
  <c r="S39" i="1"/>
  <c r="S31" i="1"/>
  <c r="U31" i="1"/>
  <c r="S48" i="1"/>
  <c r="U48" i="1"/>
  <c r="S44" i="1"/>
  <c r="S25" i="1"/>
  <c r="U25" i="1"/>
  <c r="S10" i="1"/>
  <c r="S24" i="1"/>
  <c r="U24" i="1"/>
  <c r="S35" i="1"/>
  <c r="U35" i="1"/>
  <c r="S47" i="1"/>
  <c r="U47" i="1"/>
  <c r="S38" i="1"/>
  <c r="S32" i="1"/>
  <c r="U32" i="1"/>
  <c r="S45" i="1"/>
  <c r="S9" i="1"/>
  <c r="U9" i="1"/>
  <c r="S51" i="1"/>
  <c r="U51" i="1"/>
  <c r="S20" i="1"/>
  <c r="S29" i="1"/>
  <c r="U29" i="1"/>
  <c r="S23" i="1"/>
  <c r="U23" i="1"/>
  <c r="S15" i="1"/>
  <c r="S28" i="1"/>
  <c r="S50" i="1"/>
  <c r="S16" i="1"/>
  <c r="S18" i="1"/>
  <c r="U18" i="1"/>
  <c r="S21" i="1"/>
  <c r="U21" i="1"/>
  <c r="S8" i="1"/>
  <c r="S27" i="3"/>
  <c r="O27" i="3"/>
  <c r="S40" i="4"/>
  <c r="U40" i="4"/>
  <c r="O40" i="4"/>
  <c r="S31" i="3"/>
  <c r="S37" i="4"/>
  <c r="O37" i="4"/>
  <c r="R15" i="3"/>
  <c r="N15" i="3"/>
  <c r="O15" i="3"/>
  <c r="B17" i="3"/>
  <c r="T17" i="4"/>
  <c r="N20" i="4"/>
  <c r="O20" i="4"/>
  <c r="R20" i="4"/>
  <c r="S26" i="4"/>
  <c r="S13" i="2"/>
  <c r="T28" i="3"/>
  <c r="U28" i="3"/>
  <c r="T32" i="3"/>
  <c r="N17" i="1"/>
  <c r="O17" i="1"/>
  <c r="R17" i="1"/>
  <c r="T46" i="1"/>
  <c r="U46" i="1"/>
  <c r="O17" i="3"/>
  <c r="R17" i="3"/>
  <c r="N17" i="3"/>
  <c r="S17" i="1"/>
  <c r="T49" i="1"/>
  <c r="U49" i="1"/>
  <c r="S22" i="2"/>
  <c r="T37" i="4"/>
  <c r="U37" i="4"/>
  <c r="S11" i="2"/>
  <c r="O13" i="4"/>
  <c r="R13" i="4"/>
  <c r="N13" i="4"/>
  <c r="O48" i="4"/>
  <c r="R48" i="4"/>
  <c r="N48" i="4"/>
  <c r="T35" i="4"/>
  <c r="U35" i="4"/>
  <c r="O13" i="2"/>
  <c r="R13" i="2"/>
  <c r="N13" i="2"/>
  <c r="T22" i="1"/>
  <c r="U22" i="1"/>
  <c r="R11" i="4"/>
  <c r="N11" i="4"/>
  <c r="O11" i="4"/>
  <c r="U14" i="2"/>
  <c r="T14" i="2"/>
  <c r="N19" i="2"/>
  <c r="O19" i="2"/>
  <c r="R19" i="2"/>
  <c r="N13" i="1"/>
  <c r="O13" i="1"/>
  <c r="R13" i="1"/>
  <c r="N19" i="1"/>
  <c r="O19" i="1"/>
  <c r="R19" i="1"/>
  <c r="O33" i="4"/>
  <c r="N33" i="4"/>
  <c r="R33" i="4"/>
  <c r="T21" i="4"/>
  <c r="U21" i="4"/>
  <c r="N15" i="4"/>
  <c r="O15" i="4"/>
  <c r="R15" i="4"/>
  <c r="N9" i="4"/>
  <c r="O9" i="4"/>
  <c r="R9" i="4"/>
  <c r="N26" i="4"/>
  <c r="O26" i="4"/>
  <c r="R26" i="4"/>
  <c r="N34" i="4"/>
  <c r="O34" i="4"/>
  <c r="R34" i="4"/>
  <c r="N7" i="4"/>
  <c r="O7" i="4"/>
  <c r="R7" i="4"/>
  <c r="S13" i="4"/>
  <c r="S37" i="1"/>
  <c r="S10" i="2"/>
  <c r="O29" i="4"/>
  <c r="R29" i="4"/>
  <c r="N29" i="4"/>
  <c r="T40" i="4"/>
  <c r="N27" i="1"/>
  <c r="O27" i="1"/>
  <c r="R27" i="1"/>
  <c r="N31" i="2"/>
  <c r="O31" i="2"/>
  <c r="R31" i="2"/>
  <c r="S24" i="2"/>
  <c r="S36" i="4"/>
  <c r="T41" i="1"/>
  <c r="U41" i="1"/>
  <c r="S9" i="4"/>
  <c r="N11" i="1"/>
  <c r="O11" i="1"/>
  <c r="R11" i="1"/>
  <c r="S19" i="3"/>
  <c r="N10" i="2"/>
  <c r="O10" i="2"/>
  <c r="R10" i="2"/>
  <c r="N26" i="2"/>
  <c r="O26" i="2"/>
  <c r="R26" i="2"/>
  <c r="S19" i="1"/>
  <c r="T53" i="1"/>
  <c r="U53" i="1"/>
  <c r="N12" i="3"/>
  <c r="O12" i="3"/>
  <c r="R12" i="3"/>
  <c r="T45" i="4"/>
  <c r="S17" i="3"/>
  <c r="N27" i="2"/>
  <c r="O27" i="2"/>
  <c r="R27" i="2"/>
  <c r="T8" i="2"/>
  <c r="N47" i="4"/>
  <c r="O47" i="4"/>
  <c r="R47" i="4"/>
  <c r="S17" i="4"/>
  <c r="U17" i="4"/>
  <c r="T32" i="4"/>
  <c r="S15" i="3"/>
  <c r="S53" i="1"/>
  <c r="N16" i="4"/>
  <c r="O16" i="4"/>
  <c r="R16" i="4"/>
  <c r="N18" i="3"/>
  <c r="O18" i="3"/>
  <c r="R18" i="3"/>
  <c r="N16" i="2"/>
  <c r="O16" i="2"/>
  <c r="R16" i="2"/>
  <c r="T28" i="1"/>
  <c r="U28" i="1"/>
  <c r="O53" i="1"/>
  <c r="N30" i="3"/>
  <c r="O30" i="3"/>
  <c r="R30" i="3"/>
  <c r="O20" i="3"/>
  <c r="R20" i="3"/>
  <c r="N20" i="3"/>
  <c r="S13" i="3"/>
  <c r="S21" i="4"/>
  <c r="S22" i="1"/>
  <c r="S21" i="3"/>
  <c r="N50" i="1"/>
  <c r="O50" i="1"/>
  <c r="R50" i="1"/>
  <c r="N12" i="4"/>
  <c r="O12" i="4"/>
  <c r="R12" i="4"/>
  <c r="R31" i="3"/>
  <c r="N31" i="3"/>
  <c r="O31" i="3"/>
  <c r="N9" i="2"/>
  <c r="R9" i="2"/>
  <c r="O9" i="2"/>
  <c r="S7" i="2"/>
  <c r="N24" i="3"/>
  <c r="O24" i="3"/>
  <c r="R24" i="3"/>
  <c r="R28" i="4"/>
  <c r="N28" i="4"/>
  <c r="O28" i="4"/>
  <c r="O36" i="4"/>
  <c r="N36" i="4"/>
  <c r="R36" i="4"/>
  <c r="S54" i="1"/>
  <c r="N24" i="4"/>
  <c r="O24" i="4"/>
  <c r="R24" i="4"/>
  <c r="B17" i="2"/>
  <c r="S30" i="2"/>
  <c r="N7" i="2"/>
  <c r="R7" i="2"/>
  <c r="O7" i="2"/>
  <c r="N8" i="4"/>
  <c r="O8" i="4"/>
  <c r="R8" i="4"/>
  <c r="N21" i="2"/>
  <c r="O21" i="2"/>
  <c r="R21" i="2"/>
  <c r="T17" i="2"/>
  <c r="T23" i="1"/>
  <c r="O42" i="4"/>
  <c r="R42" i="4"/>
  <c r="N42" i="4"/>
  <c r="N34" i="2"/>
  <c r="O34" i="2"/>
  <c r="R34" i="2"/>
  <c r="R54" i="1"/>
  <c r="N54" i="1"/>
  <c r="O54" i="1"/>
  <c r="N10" i="1"/>
  <c r="O10" i="1"/>
  <c r="R10" i="1"/>
  <c r="N15" i="2"/>
  <c r="O15" i="2"/>
  <c r="R15" i="2"/>
  <c r="R32" i="2"/>
  <c r="N32" i="2"/>
  <c r="O32" i="2"/>
  <c r="T25" i="4"/>
  <c r="O29" i="3"/>
  <c r="R29" i="3"/>
  <c r="N29" i="3"/>
  <c r="U39" i="4"/>
  <c r="T39" i="4"/>
  <c r="S14" i="3"/>
  <c r="S11" i="4"/>
  <c r="R18" i="4"/>
  <c r="N18" i="4"/>
  <c r="O18" i="4"/>
  <c r="S24" i="3"/>
  <c r="S17" i="2"/>
  <c r="U17" i="2"/>
  <c r="T14" i="1"/>
  <c r="U14" i="1"/>
  <c r="N30" i="2"/>
  <c r="O30" i="2"/>
  <c r="R30" i="2"/>
  <c r="N22" i="2"/>
  <c r="O22" i="2"/>
  <c r="R22" i="2"/>
  <c r="R21" i="3"/>
  <c r="N21" i="3"/>
  <c r="O21" i="3"/>
  <c r="R41" i="4"/>
  <c r="O41" i="4"/>
  <c r="N41" i="4"/>
  <c r="S34" i="1"/>
  <c r="S34" i="2"/>
  <c r="T8" i="1"/>
  <c r="U8" i="1"/>
  <c r="T38" i="1"/>
  <c r="U38" i="1"/>
  <c r="S13" i="1"/>
  <c r="N14" i="3"/>
  <c r="O14" i="3"/>
  <c r="R14" i="3"/>
  <c r="O20" i="2"/>
  <c r="N20" i="2"/>
  <c r="R20" i="2"/>
  <c r="T33" i="1"/>
  <c r="U33" i="1"/>
  <c r="T11" i="2"/>
  <c r="U11" i="2"/>
  <c r="S27" i="1"/>
  <c r="N20" i="1"/>
  <c r="O20" i="1"/>
  <c r="R20" i="1"/>
  <c r="N24" i="2"/>
  <c r="O24" i="2"/>
  <c r="R24" i="2"/>
  <c r="N13" i="3"/>
  <c r="O13" i="3"/>
  <c r="R13" i="3"/>
  <c r="O11" i="2"/>
  <c r="O17" i="4"/>
  <c r="B17" i="4"/>
  <c r="S28" i="4"/>
  <c r="N44" i="4"/>
  <c r="O44" i="4"/>
  <c r="R44" i="4"/>
  <c r="S16" i="2"/>
  <c r="S11" i="1"/>
  <c r="N34" i="1"/>
  <c r="O34" i="1"/>
  <c r="R34" i="1"/>
  <c r="N16" i="1"/>
  <c r="O16" i="1"/>
  <c r="R16" i="1"/>
  <c r="N19" i="3"/>
  <c r="O19" i="3"/>
  <c r="R19" i="3"/>
  <c r="T45" i="1"/>
  <c r="U45" i="1"/>
  <c r="T28" i="2"/>
  <c r="T42" i="1"/>
  <c r="U42" i="1"/>
  <c r="N33" i="3"/>
  <c r="O33" i="3"/>
  <c r="R33" i="3"/>
  <c r="S8" i="3"/>
  <c r="T37" i="1"/>
  <c r="U37" i="1"/>
  <c r="T18" i="4"/>
  <c r="U18" i="4"/>
  <c r="T30" i="3"/>
  <c r="T13" i="4"/>
  <c r="U13" i="4"/>
  <c r="U15" i="3"/>
  <c r="T15" i="3"/>
  <c r="T10" i="1"/>
  <c r="U10" i="1"/>
  <c r="T12" i="4"/>
  <c r="U12" i="4"/>
  <c r="U7" i="4"/>
  <c r="T7" i="4"/>
  <c r="T24" i="2"/>
  <c r="U24" i="2"/>
  <c r="T33" i="4"/>
  <c r="U33" i="4"/>
  <c r="T11" i="4"/>
  <c r="U11" i="4"/>
  <c r="T21" i="2"/>
  <c r="U21" i="2"/>
  <c r="T14" i="3"/>
  <c r="U14" i="3"/>
  <c r="T24" i="3"/>
  <c r="U24" i="3"/>
  <c r="T33" i="3"/>
  <c r="T54" i="1"/>
  <c r="U54" i="1"/>
  <c r="T29" i="3"/>
  <c r="U29" i="3"/>
  <c r="T20" i="2"/>
  <c r="U22" i="2"/>
  <c r="T22" i="2"/>
  <c r="S7" i="4"/>
  <c r="S29" i="4"/>
  <c r="T10" i="2"/>
  <c r="U10" i="2"/>
  <c r="T27" i="1"/>
  <c r="U27" i="1"/>
  <c r="T13" i="2"/>
  <c r="U13" i="2"/>
  <c r="T20" i="4"/>
  <c r="U20" i="4"/>
  <c r="T34" i="1"/>
  <c r="U34" i="1"/>
  <c r="T47" i="4"/>
  <c r="T20" i="1"/>
  <c r="U20" i="1"/>
  <c r="T26" i="4"/>
  <c r="U26" i="4"/>
  <c r="T26" i="2"/>
  <c r="U26" i="2"/>
  <c r="U30" i="2"/>
  <c r="T30" i="2"/>
  <c r="U16" i="2"/>
  <c r="T16" i="2"/>
  <c r="T18" i="3"/>
  <c r="T42" i="4"/>
  <c r="U42" i="4"/>
  <c r="B14" i="2"/>
  <c r="S9" i="2"/>
  <c r="S20" i="2"/>
  <c r="U20" i="2"/>
  <c r="S15" i="2"/>
  <c r="S31" i="2"/>
  <c r="S35" i="2"/>
  <c r="S26" i="2"/>
  <c r="S8" i="2"/>
  <c r="U8" i="2"/>
  <c r="S14" i="2"/>
  <c r="S21" i="2"/>
  <c r="S28" i="2"/>
  <c r="U28" i="2"/>
  <c r="S19" i="2"/>
  <c r="U19" i="2"/>
  <c r="S33" i="2"/>
  <c r="U33" i="2"/>
  <c r="S12" i="2"/>
  <c r="S18" i="2"/>
  <c r="U18" i="2"/>
  <c r="S23" i="2"/>
  <c r="U23" i="2"/>
  <c r="S29" i="2"/>
  <c r="U29" i="2"/>
  <c r="S25" i="2"/>
  <c r="U25" i="2"/>
  <c r="S32" i="2"/>
  <c r="U32" i="2"/>
  <c r="T13" i="1"/>
  <c r="U13" i="1"/>
  <c r="T21" i="3"/>
  <c r="U21" i="3"/>
  <c r="T31" i="2"/>
  <c r="U31" i="2"/>
  <c r="T9" i="2"/>
  <c r="U9" i="2"/>
  <c r="T17" i="3"/>
  <c r="U17" i="3"/>
  <c r="T50" i="1"/>
  <c r="U50" i="1"/>
  <c r="U34" i="2"/>
  <c r="T34" i="2"/>
  <c r="T16" i="4"/>
  <c r="S12" i="4"/>
  <c r="T9" i="4"/>
  <c r="U9" i="4"/>
  <c r="S27" i="2"/>
  <c r="U27" i="2"/>
  <c r="T16" i="1"/>
  <c r="U16" i="1"/>
  <c r="T44" i="4"/>
  <c r="U44" i="4"/>
  <c r="B14" i="3"/>
  <c r="S12" i="3"/>
  <c r="U12" i="3"/>
  <c r="S18" i="3"/>
  <c r="U18" i="3"/>
  <c r="S7" i="3"/>
  <c r="S22" i="3"/>
  <c r="U22" i="3"/>
  <c r="S29" i="3"/>
  <c r="S26" i="3"/>
  <c r="S25" i="3"/>
  <c r="S11" i="3"/>
  <c r="S32" i="3"/>
  <c r="U32" i="3"/>
  <c r="S9" i="3"/>
  <c r="U9" i="3"/>
  <c r="S28" i="3"/>
  <c r="S10" i="3"/>
  <c r="S20" i="3"/>
  <c r="U20" i="3"/>
  <c r="S23" i="3"/>
  <c r="U23" i="3"/>
  <c r="S16" i="3"/>
  <c r="U16" i="3"/>
  <c r="S30" i="3"/>
  <c r="U30" i="3"/>
  <c r="T13" i="3"/>
  <c r="U13" i="3"/>
  <c r="U28" i="4"/>
  <c r="T28" i="4"/>
  <c r="T24" i="4"/>
  <c r="S15" i="4"/>
  <c r="T20" i="3"/>
  <c r="T15" i="2"/>
  <c r="U15" i="2"/>
  <c r="U29" i="4"/>
  <c r="T29" i="4"/>
  <c r="T48" i="4"/>
  <c r="S33" i="3"/>
  <c r="U33" i="3"/>
  <c r="T8" i="4"/>
  <c r="U8" i="4"/>
  <c r="T34" i="4"/>
  <c r="U34" i="4"/>
  <c r="T7" i="2"/>
  <c r="U7" i="2"/>
  <c r="T19" i="1"/>
  <c r="U19" i="1"/>
  <c r="T27" i="2"/>
  <c r="B14" i="4"/>
  <c r="S33" i="4"/>
  <c r="S31" i="4"/>
  <c r="U31" i="4"/>
  <c r="S42" i="4"/>
  <c r="S16" i="4"/>
  <c r="U16" i="4"/>
  <c r="S38" i="4"/>
  <c r="S35" i="4"/>
  <c r="S30" i="4"/>
  <c r="U30" i="4"/>
  <c r="S41" i="4"/>
  <c r="U41" i="4"/>
  <c r="S34" i="4"/>
  <c r="S27" i="4"/>
  <c r="U27" i="4"/>
  <c r="S44" i="4"/>
  <c r="S39" i="4"/>
  <c r="S45" i="4"/>
  <c r="U45" i="4"/>
  <c r="S25" i="4"/>
  <c r="U25" i="4"/>
  <c r="S8" i="4"/>
  <c r="S32" i="4"/>
  <c r="U32" i="4"/>
  <c r="S43" i="4"/>
  <c r="S19" i="4"/>
  <c r="U19" i="4"/>
  <c r="S22" i="4"/>
  <c r="U22" i="4"/>
  <c r="S20" i="4"/>
  <c r="S14" i="4"/>
  <c r="U14" i="4"/>
  <c r="S10" i="4"/>
  <c r="U10" i="4"/>
  <c r="S46" i="4"/>
  <c r="U46" i="4"/>
  <c r="S48" i="4"/>
  <c r="U48" i="4"/>
  <c r="T32" i="2"/>
  <c r="S47" i="4"/>
  <c r="U47" i="4"/>
  <c r="S18" i="4"/>
  <c r="T11" i="1"/>
  <c r="U11" i="1"/>
  <c r="T19" i="2"/>
  <c r="U19" i="3"/>
  <c r="T19" i="3"/>
  <c r="S23" i="4"/>
  <c r="U23" i="4"/>
  <c r="T41" i="4"/>
  <c r="T36" i="4"/>
  <c r="U36" i="4"/>
  <c r="T31" i="3"/>
  <c r="U31" i="3"/>
  <c r="S24" i="4"/>
  <c r="U24" i="4"/>
  <c r="T12" i="3"/>
  <c r="T15" i="4"/>
  <c r="U15" i="4"/>
  <c r="T17" i="1"/>
  <c r="U17" i="1"/>
</calcChain>
</file>

<file path=xl/comments1.xml><?xml version="1.0" encoding="utf-8"?>
<comments xmlns="http://schemas.openxmlformats.org/spreadsheetml/2006/main">
  <authors>
    <author>Jean-Michel Laffaille</author>
  </authors>
  <commentList>
    <comment ref="M4" authorId="0">
      <text>
        <r>
          <rPr>
            <b/>
            <sz val="9"/>
            <color indexed="81"/>
            <rFont val="Geneva"/>
            <family val="2"/>
          </rPr>
          <t>Jean-Michel Laffaille:</t>
        </r>
        <r>
          <rPr>
            <sz val="9"/>
            <color indexed="81"/>
            <rFont val="Geneva"/>
            <family val="2"/>
          </rPr>
          <t xml:space="preserve">
on s'intéresse essentiellement aux variations ; pour diminuer l'incertitude, on choisit le point de départ de façon telle que le v</t>
        </r>
        <r>
          <rPr>
            <vertAlign val="subscript"/>
            <sz val="9"/>
            <color indexed="81"/>
            <rFont val="Geneva"/>
            <family val="2"/>
          </rPr>
          <t>0</t>
        </r>
        <r>
          <rPr>
            <vertAlign val="superscript"/>
            <sz val="9"/>
            <color indexed="81"/>
            <rFont val="Geneva"/>
            <family val="2"/>
          </rPr>
          <t>2</t>
        </r>
        <r>
          <rPr>
            <sz val="9"/>
            <color indexed="81"/>
            <rFont val="Geneva"/>
            <family val="2"/>
          </rPr>
          <t xml:space="preserve"> correspondant ne soit pas “à l'écart” de l'ensemble des autres ; on peut ainsi le considérer comme un simple choix d'origine et minimiser son influence sur le résultat.</t>
        </r>
      </text>
    </comment>
    <comment ref="B16" authorId="0">
      <text>
        <r>
          <rPr>
            <b/>
            <sz val="9"/>
            <color indexed="81"/>
            <rFont val="Geneva"/>
            <family val="2"/>
          </rPr>
          <t>Jean-Michel Laffaille:</t>
        </r>
        <r>
          <rPr>
            <sz val="9"/>
            <color indexed="81"/>
            <rFont val="Geneva"/>
            <family val="2"/>
          </rPr>
          <t xml:space="preserve">
puisqu'on impose le passage par l'origine, la pente est essentiellement déterminée par la partie après le choc (pour la partie avant, on se contente de contrôler la compatibilité) ; on estime alors l'ordre de grandeur de l'incertitude relative, qu'on divise ensuite par le coefficient statistique découlant du nombre de mesures intervenant.</t>
        </r>
      </text>
    </comment>
  </commentList>
</comments>
</file>

<file path=xl/sharedStrings.xml><?xml version="1.0" encoding="utf-8"?>
<sst xmlns="http://schemas.openxmlformats.org/spreadsheetml/2006/main" count="157" uniqueCount="19">
  <si>
    <t>∆t  (ms)</t>
  </si>
  <si>
    <t>±</t>
  </si>
  <si>
    <t>n</t>
  </si>
  <si>
    <t>t  (ms)</t>
  </si>
  <si>
    <t>L  (mm)</t>
  </si>
  <si>
    <t>r  (mm)</t>
  </si>
  <si>
    <t>v  (m/s)</t>
  </si>
  <si>
    <t>f  (N)</t>
  </si>
  <si>
    <t>C</t>
  </si>
  <si>
    <t>d  (mm)</t>
  </si>
  <si>
    <r>
      <t>M</t>
    </r>
    <r>
      <rPr>
        <b/>
        <vertAlign val="subscript"/>
        <sz val="10"/>
        <color indexed="8"/>
        <rFont val="Helvetica"/>
        <family val="2"/>
      </rPr>
      <t>p</t>
    </r>
    <r>
      <rPr>
        <b/>
        <sz val="10"/>
        <color indexed="8"/>
        <rFont val="Helvetica"/>
        <family val="2"/>
      </rPr>
      <t xml:space="preserve">  (g)</t>
    </r>
  </si>
  <si>
    <r>
      <t>M</t>
    </r>
    <r>
      <rPr>
        <b/>
        <vertAlign val="subscript"/>
        <sz val="10"/>
        <color indexed="8"/>
        <rFont val="Helvetica"/>
        <family val="2"/>
      </rPr>
      <t>a</t>
    </r>
    <r>
      <rPr>
        <b/>
        <sz val="10"/>
        <color indexed="8"/>
        <rFont val="Helvetica"/>
        <family val="2"/>
      </rPr>
      <t xml:space="preserve">  (g)</t>
    </r>
  </si>
  <si>
    <r>
      <t>v</t>
    </r>
    <r>
      <rPr>
        <b/>
        <vertAlign val="subscript"/>
        <sz val="10"/>
        <color indexed="8"/>
        <rFont val="Helvetica"/>
        <family val="2"/>
      </rPr>
      <t>0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-v</t>
    </r>
    <r>
      <rPr>
        <b/>
        <vertAlign val="superscript"/>
        <sz val="10"/>
        <color indexed="8"/>
        <rFont val="Helvetica"/>
        <family val="2"/>
      </rPr>
      <t>2</t>
    </r>
  </si>
  <si>
    <r>
      <t>v</t>
    </r>
    <r>
      <rPr>
        <b/>
        <vertAlign val="subscript"/>
        <sz val="10"/>
        <color indexed="8"/>
        <rFont val="Helvetica"/>
        <family val="2"/>
      </rPr>
      <t>0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-v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-CL</t>
    </r>
  </si>
  <si>
    <t>Étude de l'énergie potentielle magnétique</t>
  </si>
  <si>
    <r>
      <t>ln({v</t>
    </r>
    <r>
      <rPr>
        <b/>
        <vertAlign val="subscript"/>
        <sz val="10"/>
        <color indexed="8"/>
        <rFont val="Helvetica"/>
        <family val="2"/>
      </rPr>
      <t>0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-v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})</t>
    </r>
  </si>
  <si>
    <t>ln({r})</t>
  </si>
  <si>
    <r>
      <t>ln({v</t>
    </r>
    <r>
      <rPr>
        <b/>
        <vertAlign val="subscript"/>
        <sz val="10"/>
        <color indexed="8"/>
        <rFont val="Helvetica"/>
        <family val="2"/>
      </rPr>
      <t>0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-v</t>
    </r>
    <r>
      <rPr>
        <b/>
        <vertAlign val="superscript"/>
        <sz val="10"/>
        <color indexed="8"/>
        <rFont val="Helvetica"/>
        <family val="2"/>
      </rPr>
      <t>2</t>
    </r>
    <r>
      <rPr>
        <b/>
        <sz val="10"/>
        <color indexed="8"/>
        <rFont val="Helvetica"/>
        <family val="2"/>
      </rPr>
      <t>-CL})</t>
    </r>
  </si>
  <si>
    <t>ln({A})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</si>
</sst>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E+0"/>
    <numFmt numFmtId="167" formatCode="0.000E+0"/>
    <numFmt numFmtId="168" formatCode="0.0E+0"/>
  </numFmts>
  <fonts count="14" x14ac:knownFonts="1">
    <font>
      <sz val="10"/>
      <color indexed="0"/>
      <name val="Geneva"/>
    </font>
    <font>
      <b/>
      <sz val="10"/>
      <color indexed="8"/>
      <name val="Helvetica"/>
      <family val="2"/>
    </font>
    <font>
      <sz val="10"/>
      <color indexed="8"/>
      <name val="Helvetica"/>
      <family val="2"/>
    </font>
    <font>
      <sz val="14"/>
      <color indexed="8"/>
      <name val="Textile"/>
      <charset val="238"/>
    </font>
    <font>
      <b/>
      <vertAlign val="subscript"/>
      <sz val="10"/>
      <color indexed="8"/>
      <name val="Helvetica"/>
      <family val="2"/>
    </font>
    <font>
      <b/>
      <vertAlign val="superscript"/>
      <sz val="10"/>
      <color indexed="8"/>
      <name val="Helvetica"/>
      <family val="2"/>
    </font>
    <font>
      <sz val="10"/>
      <color indexed="10"/>
      <name val="Helvetica"/>
      <family val="2"/>
    </font>
    <font>
      <sz val="10"/>
      <color indexed="11"/>
      <name val="Helvetica"/>
      <family val="2"/>
    </font>
    <font>
      <sz val="9"/>
      <color indexed="81"/>
      <name val="Geneva"/>
      <family val="2"/>
    </font>
    <font>
      <b/>
      <sz val="9"/>
      <color indexed="81"/>
      <name val="Geneva"/>
      <family val="2"/>
    </font>
    <font>
      <vertAlign val="subscript"/>
      <sz val="9"/>
      <color indexed="81"/>
      <name val="Geneva"/>
      <family val="2"/>
    </font>
    <font>
      <vertAlign val="superscript"/>
      <sz val="9"/>
      <color indexed="81"/>
      <name val="Geneva"/>
      <family val="2"/>
    </font>
    <font>
      <sz val="10"/>
      <color indexed="50"/>
      <name val="Helvetica"/>
      <family val="2"/>
    </font>
    <font>
      <sz val="8"/>
      <name val="Genev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/>
    <xf numFmtId="2" fontId="2" fillId="0" borderId="3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2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2" fillId="0" borderId="2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4" fontId="2" fillId="0" borderId="0" xfId="0" applyNumberFormat="1" applyFont="1"/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2" fillId="0" borderId="3" xfId="0" applyFont="1" applyBorder="1"/>
    <xf numFmtId="2" fontId="3" fillId="0" borderId="0" xfId="0" applyNumberFormat="1" applyFont="1"/>
    <xf numFmtId="164" fontId="6" fillId="0" borderId="2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414068800233"/>
          <c:y val="0.0680273521108866"/>
          <c:w val="0.807607366721293"/>
          <c:h val="0.7551036084308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'EpM1'!$Q$8:$Q$54</c:f>
                <c:numCache>
                  <c:formatCode>General</c:formatCode>
                  <c:ptCount val="47"/>
                  <c:pt idx="0">
                    <c:v>0.00145985401459854</c:v>
                  </c:pt>
                  <c:pt idx="1">
                    <c:v>0.00153609831029186</c:v>
                  </c:pt>
                  <c:pt idx="2">
                    <c:v>0.00162074554294976</c:v>
                  </c:pt>
                  <c:pt idx="3">
                    <c:v>0.00171232876712329</c:v>
                  </c:pt>
                  <c:pt idx="4">
                    <c:v>0.00181818181818182</c:v>
                  </c:pt>
                  <c:pt idx="5">
                    <c:v>0.00193423597678917</c:v>
                  </c:pt>
                  <c:pt idx="6">
                    <c:v>0.00205761316872428</c:v>
                  </c:pt>
                  <c:pt idx="7">
                    <c:v>0.0021978021978022</c:v>
                  </c:pt>
                  <c:pt idx="8">
                    <c:v>0.00234741784037559</c:v>
                  </c:pt>
                  <c:pt idx="9">
                    <c:v>0.00251256281407035</c:v>
                  </c:pt>
                  <c:pt idx="10">
                    <c:v>0.00268817204301075</c:v>
                  </c:pt>
                  <c:pt idx="11">
                    <c:v>0.00286532951289398</c:v>
                  </c:pt>
                  <c:pt idx="12">
                    <c:v>0.00303951367781155</c:v>
                  </c:pt>
                  <c:pt idx="13">
                    <c:v>0.00318471337579618</c:v>
                  </c:pt>
                  <c:pt idx="14">
                    <c:v>0.00328947368421053</c:v>
                  </c:pt>
                  <c:pt idx="15">
                    <c:v>0.00331125827814569</c:v>
                  </c:pt>
                  <c:pt idx="16">
                    <c:v>0.00324675324675325</c:v>
                  </c:pt>
                  <c:pt idx="17">
                    <c:v>0.00314465408805031</c:v>
                  </c:pt>
                  <c:pt idx="18">
                    <c:v>0.003003003003003</c:v>
                  </c:pt>
                  <c:pt idx="19">
                    <c:v>0.00285714285714286</c:v>
                  </c:pt>
                  <c:pt idx="20">
                    <c:v>0.00268817204301075</c:v>
                  </c:pt>
                  <c:pt idx="21">
                    <c:v>0.00253807106598985</c:v>
                  </c:pt>
                  <c:pt idx="22">
                    <c:v>0.00240384615384615</c:v>
                  </c:pt>
                  <c:pt idx="23">
                    <c:v>0.00227272727272727</c:v>
                  </c:pt>
                  <c:pt idx="24">
                    <c:v>0.00216919739696312</c:v>
                  </c:pt>
                  <c:pt idx="25">
                    <c:v>0.00206185567010309</c:v>
                  </c:pt>
                  <c:pt idx="26">
                    <c:v>0.0019723865877712</c:v>
                  </c:pt>
                  <c:pt idx="27">
                    <c:v>0.00189393939393939</c:v>
                  </c:pt>
                  <c:pt idx="28">
                    <c:v>0.00181488203266788</c:v>
                  </c:pt>
                  <c:pt idx="29">
                    <c:v>0.00174825174825175</c:v>
                  </c:pt>
                  <c:pt idx="30">
                    <c:v>0.00168350168350168</c:v>
                  </c:pt>
                  <c:pt idx="31">
                    <c:v>0.00162337662337662</c:v>
                  </c:pt>
                  <c:pt idx="32">
                    <c:v>0.00156739811912226</c:v>
                  </c:pt>
                  <c:pt idx="33">
                    <c:v>0.00151975683890577</c:v>
                  </c:pt>
                  <c:pt idx="34">
                    <c:v>0.00147275405007364</c:v>
                  </c:pt>
                  <c:pt idx="35">
                    <c:v>0.00142857142857143</c:v>
                  </c:pt>
                  <c:pt idx="36">
                    <c:v>0.00139082058414464</c:v>
                  </c:pt>
                  <c:pt idx="37">
                    <c:v>0.0013531799729364</c:v>
                  </c:pt>
                  <c:pt idx="38">
                    <c:v>0.00131926121372032</c:v>
                  </c:pt>
                  <c:pt idx="39">
                    <c:v>0.00128700128700129</c:v>
                  </c:pt>
                  <c:pt idx="40">
                    <c:v>0.00126262626262626</c:v>
                  </c:pt>
                  <c:pt idx="41">
                    <c:v>0.00123456790123457</c:v>
                  </c:pt>
                  <c:pt idx="42">
                    <c:v>0.00121212121212121</c:v>
                  </c:pt>
                  <c:pt idx="43">
                    <c:v>0.00118906064209275</c:v>
                  </c:pt>
                  <c:pt idx="44">
                    <c:v>0.00116822429906542</c:v>
                  </c:pt>
                  <c:pt idx="45">
                    <c:v>0.00114810562571757</c:v>
                  </c:pt>
                  <c:pt idx="46">
                    <c:v>0.00112994350282486</c:v>
                  </c:pt>
                </c:numCache>
              </c:numRef>
            </c:plus>
            <c:minus>
              <c:numRef>
                <c:f>'EpM1'!$Q$8:$Q$54</c:f>
                <c:numCache>
                  <c:formatCode>General</c:formatCode>
                  <c:ptCount val="47"/>
                  <c:pt idx="0">
                    <c:v>0.00145985401459854</c:v>
                  </c:pt>
                  <c:pt idx="1">
                    <c:v>0.00153609831029186</c:v>
                  </c:pt>
                  <c:pt idx="2">
                    <c:v>0.00162074554294976</c:v>
                  </c:pt>
                  <c:pt idx="3">
                    <c:v>0.00171232876712329</c:v>
                  </c:pt>
                  <c:pt idx="4">
                    <c:v>0.00181818181818182</c:v>
                  </c:pt>
                  <c:pt idx="5">
                    <c:v>0.00193423597678917</c:v>
                  </c:pt>
                  <c:pt idx="6">
                    <c:v>0.00205761316872428</c:v>
                  </c:pt>
                  <c:pt idx="7">
                    <c:v>0.0021978021978022</c:v>
                  </c:pt>
                  <c:pt idx="8">
                    <c:v>0.00234741784037559</c:v>
                  </c:pt>
                  <c:pt idx="9">
                    <c:v>0.00251256281407035</c:v>
                  </c:pt>
                  <c:pt idx="10">
                    <c:v>0.00268817204301075</c:v>
                  </c:pt>
                  <c:pt idx="11">
                    <c:v>0.00286532951289398</c:v>
                  </c:pt>
                  <c:pt idx="12">
                    <c:v>0.00303951367781155</c:v>
                  </c:pt>
                  <c:pt idx="13">
                    <c:v>0.00318471337579618</c:v>
                  </c:pt>
                  <c:pt idx="14">
                    <c:v>0.00328947368421053</c:v>
                  </c:pt>
                  <c:pt idx="15">
                    <c:v>0.00331125827814569</c:v>
                  </c:pt>
                  <c:pt idx="16">
                    <c:v>0.00324675324675325</c:v>
                  </c:pt>
                  <c:pt idx="17">
                    <c:v>0.00314465408805031</c:v>
                  </c:pt>
                  <c:pt idx="18">
                    <c:v>0.003003003003003</c:v>
                  </c:pt>
                  <c:pt idx="19">
                    <c:v>0.00285714285714286</c:v>
                  </c:pt>
                  <c:pt idx="20">
                    <c:v>0.00268817204301075</c:v>
                  </c:pt>
                  <c:pt idx="21">
                    <c:v>0.00253807106598985</c:v>
                  </c:pt>
                  <c:pt idx="22">
                    <c:v>0.00240384615384615</c:v>
                  </c:pt>
                  <c:pt idx="23">
                    <c:v>0.00227272727272727</c:v>
                  </c:pt>
                  <c:pt idx="24">
                    <c:v>0.00216919739696312</c:v>
                  </c:pt>
                  <c:pt idx="25">
                    <c:v>0.00206185567010309</c:v>
                  </c:pt>
                  <c:pt idx="26">
                    <c:v>0.0019723865877712</c:v>
                  </c:pt>
                  <c:pt idx="27">
                    <c:v>0.00189393939393939</c:v>
                  </c:pt>
                  <c:pt idx="28">
                    <c:v>0.00181488203266788</c:v>
                  </c:pt>
                  <c:pt idx="29">
                    <c:v>0.00174825174825175</c:v>
                  </c:pt>
                  <c:pt idx="30">
                    <c:v>0.00168350168350168</c:v>
                  </c:pt>
                  <c:pt idx="31">
                    <c:v>0.00162337662337662</c:v>
                  </c:pt>
                  <c:pt idx="32">
                    <c:v>0.00156739811912226</c:v>
                  </c:pt>
                  <c:pt idx="33">
                    <c:v>0.00151975683890577</c:v>
                  </c:pt>
                  <c:pt idx="34">
                    <c:v>0.00147275405007364</c:v>
                  </c:pt>
                  <c:pt idx="35">
                    <c:v>0.00142857142857143</c:v>
                  </c:pt>
                  <c:pt idx="36">
                    <c:v>0.00139082058414464</c:v>
                  </c:pt>
                  <c:pt idx="37">
                    <c:v>0.0013531799729364</c:v>
                  </c:pt>
                  <c:pt idx="38">
                    <c:v>0.00131926121372032</c:v>
                  </c:pt>
                  <c:pt idx="39">
                    <c:v>0.00128700128700129</c:v>
                  </c:pt>
                  <c:pt idx="40">
                    <c:v>0.00126262626262626</c:v>
                  </c:pt>
                  <c:pt idx="41">
                    <c:v>0.00123456790123457</c:v>
                  </c:pt>
                  <c:pt idx="42">
                    <c:v>0.00121212121212121</c:v>
                  </c:pt>
                  <c:pt idx="43">
                    <c:v>0.00118906064209275</c:v>
                  </c:pt>
                  <c:pt idx="44">
                    <c:v>0.00116822429906542</c:v>
                  </c:pt>
                  <c:pt idx="45">
                    <c:v>0.00114810562571757</c:v>
                  </c:pt>
                  <c:pt idx="46">
                    <c:v>0.00112994350282486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'EpM1'!$O$8:$O$54</c:f>
                <c:numCache>
                  <c:formatCode>General</c:formatCode>
                  <c:ptCount val="47"/>
                  <c:pt idx="0">
                    <c:v>6.041904761904604</c:v>
                  </c:pt>
                  <c:pt idx="1">
                    <c:v>1.249177847934747</c:v>
                  </c:pt>
                  <c:pt idx="2">
                    <c:v>1.018541785646289</c:v>
                  </c:pt>
                  <c:pt idx="3">
                    <c:v>1.249177847934747</c:v>
                  </c:pt>
                  <c:pt idx="4">
                    <c:v>1.771987179487172</c:v>
                  </c:pt>
                  <c:pt idx="5">
                    <c:v>0.857107706592386</c:v>
                  </c:pt>
                  <c:pt idx="6">
                    <c:v>0.619971870604781</c:v>
                  </c:pt>
                  <c:pt idx="7">
                    <c:v>0.465152069362593</c:v>
                  </c:pt>
                  <c:pt idx="8">
                    <c:v>0.411576978100583</c:v>
                  </c:pt>
                  <c:pt idx="9">
                    <c:v>0.349090909090909</c:v>
                  </c:pt>
                  <c:pt idx="10">
                    <c:v>0.215856633375595</c:v>
                  </c:pt>
                  <c:pt idx="11">
                    <c:v>0.163433581654863</c:v>
                  </c:pt>
                  <c:pt idx="12">
                    <c:v>0.112777777777778</c:v>
                  </c:pt>
                  <c:pt idx="13">
                    <c:v>0.0773925047872363</c:v>
                  </c:pt>
                  <c:pt idx="14">
                    <c:v>0.0579164738007327</c:v>
                  </c:pt>
                  <c:pt idx="15">
                    <c:v>0.0539474466129037</c:v>
                  </c:pt>
                  <c:pt idx="16">
                    <c:v>0.0558943089430894</c:v>
                  </c:pt>
                  <c:pt idx="17">
                    <c:v>0.0614657679090669</c:v>
                  </c:pt>
                  <c:pt idx="18">
                    <c:v>0.0764420289855074</c:v>
                  </c:pt>
                  <c:pt idx="19">
                    <c:v>0.0911745648138418</c:v>
                  </c:pt>
                  <c:pt idx="20">
                    <c:v>0.102576127666503</c:v>
                  </c:pt>
                  <c:pt idx="21">
                    <c:v>0.102576127666503</c:v>
                  </c:pt>
                  <c:pt idx="22">
                    <c:v>0.10824604508815</c:v>
                  </c:pt>
                  <c:pt idx="23">
                    <c:v>0.0972925519157581</c:v>
                  </c:pt>
                  <c:pt idx="24">
                    <c:v>0.0935606060606058</c:v>
                  </c:pt>
                  <c:pt idx="25">
                    <c:v>0.0900106579662863</c:v>
                  </c:pt>
                  <c:pt idx="26">
                    <c:v>0.077392504787236</c:v>
                  </c:pt>
                  <c:pt idx="27">
                    <c:v>0.0834069025072201</c:v>
                  </c:pt>
                  <c:pt idx="28">
                    <c:v>0.0803309610885967</c:v>
                  </c:pt>
                  <c:pt idx="29">
                    <c:v>0.0727770425686111</c:v>
                  </c:pt>
                  <c:pt idx="30">
                    <c:v>0.0718935965994791</c:v>
                  </c:pt>
                  <c:pt idx="31">
                    <c:v>0.074582736104475</c:v>
                  </c:pt>
                  <c:pt idx="32">
                    <c:v>0.0684830277288579</c:v>
                  </c:pt>
                  <c:pt idx="33">
                    <c:v>0.0614657679090669</c:v>
                  </c:pt>
                  <c:pt idx="34">
                    <c:v>0.0644789234177593</c:v>
                  </c:pt>
                  <c:pt idx="35">
                    <c:v>0.0579164738007327</c:v>
                  </c:pt>
                  <c:pt idx="36">
                    <c:v>0.0545882832027411</c:v>
                  </c:pt>
                  <c:pt idx="37">
                    <c:v>0.0545882832027407</c:v>
                  </c:pt>
                  <c:pt idx="38">
                    <c:v>0.0502641226320188</c:v>
                  </c:pt>
                  <c:pt idx="39">
                    <c:v>0.0401842948717951</c:v>
                  </c:pt>
                  <c:pt idx="40">
                    <c:v>0.0361099530281551</c:v>
                  </c:pt>
                  <c:pt idx="41">
                    <c:v>0.0365433705080544</c:v>
                  </c:pt>
                  <c:pt idx="42">
                    <c:v>0.0336035372144438</c:v>
                  </c:pt>
                  <c:pt idx="43">
                    <c:v>0.0328024047056979</c:v>
                  </c:pt>
                  <c:pt idx="44">
                    <c:v>0.0308702527882809</c:v>
                  </c:pt>
                  <c:pt idx="45">
                    <c:v>0.0290337054926492</c:v>
                  </c:pt>
                  <c:pt idx="46">
                    <c:v>0.0276291233111296</c:v>
                  </c:pt>
                </c:numCache>
              </c:numRef>
            </c:plus>
            <c:minus>
              <c:numRef>
                <c:f>'EpM1'!$O$8:$O$54</c:f>
                <c:numCache>
                  <c:formatCode>General</c:formatCode>
                  <c:ptCount val="47"/>
                  <c:pt idx="0">
                    <c:v>6.041904761904604</c:v>
                  </c:pt>
                  <c:pt idx="1">
                    <c:v>1.249177847934747</c:v>
                  </c:pt>
                  <c:pt idx="2">
                    <c:v>1.018541785646289</c:v>
                  </c:pt>
                  <c:pt idx="3">
                    <c:v>1.249177847934747</c:v>
                  </c:pt>
                  <c:pt idx="4">
                    <c:v>1.771987179487172</c:v>
                  </c:pt>
                  <c:pt idx="5">
                    <c:v>0.857107706592386</c:v>
                  </c:pt>
                  <c:pt idx="6">
                    <c:v>0.619971870604781</c:v>
                  </c:pt>
                  <c:pt idx="7">
                    <c:v>0.465152069362593</c:v>
                  </c:pt>
                  <c:pt idx="8">
                    <c:v>0.411576978100583</c:v>
                  </c:pt>
                  <c:pt idx="9">
                    <c:v>0.349090909090909</c:v>
                  </c:pt>
                  <c:pt idx="10">
                    <c:v>0.215856633375595</c:v>
                  </c:pt>
                  <c:pt idx="11">
                    <c:v>0.163433581654863</c:v>
                  </c:pt>
                  <c:pt idx="12">
                    <c:v>0.112777777777778</c:v>
                  </c:pt>
                  <c:pt idx="13">
                    <c:v>0.0773925047872363</c:v>
                  </c:pt>
                  <c:pt idx="14">
                    <c:v>0.0579164738007327</c:v>
                  </c:pt>
                  <c:pt idx="15">
                    <c:v>0.0539474466129037</c:v>
                  </c:pt>
                  <c:pt idx="16">
                    <c:v>0.0558943089430894</c:v>
                  </c:pt>
                  <c:pt idx="17">
                    <c:v>0.0614657679090669</c:v>
                  </c:pt>
                  <c:pt idx="18">
                    <c:v>0.0764420289855074</c:v>
                  </c:pt>
                  <c:pt idx="19">
                    <c:v>0.0911745648138418</c:v>
                  </c:pt>
                  <c:pt idx="20">
                    <c:v>0.102576127666503</c:v>
                  </c:pt>
                  <c:pt idx="21">
                    <c:v>0.102576127666503</c:v>
                  </c:pt>
                  <c:pt idx="22">
                    <c:v>0.10824604508815</c:v>
                  </c:pt>
                  <c:pt idx="23">
                    <c:v>0.0972925519157581</c:v>
                  </c:pt>
                  <c:pt idx="24">
                    <c:v>0.0935606060606058</c:v>
                  </c:pt>
                  <c:pt idx="25">
                    <c:v>0.0900106579662863</c:v>
                  </c:pt>
                  <c:pt idx="26">
                    <c:v>0.077392504787236</c:v>
                  </c:pt>
                  <c:pt idx="27">
                    <c:v>0.0834069025072201</c:v>
                  </c:pt>
                  <c:pt idx="28">
                    <c:v>0.0803309610885967</c:v>
                  </c:pt>
                  <c:pt idx="29">
                    <c:v>0.0727770425686111</c:v>
                  </c:pt>
                  <c:pt idx="30">
                    <c:v>0.0718935965994791</c:v>
                  </c:pt>
                  <c:pt idx="31">
                    <c:v>0.074582736104475</c:v>
                  </c:pt>
                  <c:pt idx="32">
                    <c:v>0.0684830277288579</c:v>
                  </c:pt>
                  <c:pt idx="33">
                    <c:v>0.0614657679090669</c:v>
                  </c:pt>
                  <c:pt idx="34">
                    <c:v>0.0644789234177593</c:v>
                  </c:pt>
                  <c:pt idx="35">
                    <c:v>0.0579164738007327</c:v>
                  </c:pt>
                  <c:pt idx="36">
                    <c:v>0.0545882832027411</c:v>
                  </c:pt>
                  <c:pt idx="37">
                    <c:v>0.0545882832027407</c:v>
                  </c:pt>
                  <c:pt idx="38">
                    <c:v>0.0502641226320188</c:v>
                  </c:pt>
                  <c:pt idx="39">
                    <c:v>0.0401842948717951</c:v>
                  </c:pt>
                  <c:pt idx="40">
                    <c:v>0.0361099530281551</c:v>
                  </c:pt>
                  <c:pt idx="41">
                    <c:v>0.0365433705080544</c:v>
                  </c:pt>
                  <c:pt idx="42">
                    <c:v>0.0336035372144438</c:v>
                  </c:pt>
                  <c:pt idx="43">
                    <c:v>0.0328024047056979</c:v>
                  </c:pt>
                  <c:pt idx="44">
                    <c:v>0.0308702527882809</c:v>
                  </c:pt>
                  <c:pt idx="45">
                    <c:v>0.0290337054926492</c:v>
                  </c:pt>
                  <c:pt idx="46">
                    <c:v>0.0276291233111296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'EpM1'!$P$8:$P$54</c:f>
              <c:numCache>
                <c:formatCode>0.000</c:formatCode>
                <c:ptCount val="47"/>
                <c:pt idx="0">
                  <c:v>5.83627165770228</c:v>
                </c:pt>
                <c:pt idx="1">
                  <c:v>5.785362461648624</c:v>
                </c:pt>
                <c:pt idx="2">
                  <c:v>5.731721843345443</c:v>
                </c:pt>
                <c:pt idx="3">
                  <c:v>5.676753802268282</c:v>
                </c:pt>
                <c:pt idx="4">
                  <c:v>5.616771097666572</c:v>
                </c:pt>
                <c:pt idx="5">
                  <c:v>5.554895693948484</c:v>
                </c:pt>
                <c:pt idx="6">
                  <c:v>5.493061443340548</c:v>
                </c:pt>
                <c:pt idx="7">
                  <c:v>5.427150238391005</c:v>
                </c:pt>
                <c:pt idx="8">
                  <c:v>5.361292165709425</c:v>
                </c:pt>
                <c:pt idx="9">
                  <c:v>5.293304824724492</c:v>
                </c:pt>
                <c:pt idx="10">
                  <c:v>5.225746673713202</c:v>
                </c:pt>
                <c:pt idx="11">
                  <c:v>5.161924741642482</c:v>
                </c:pt>
                <c:pt idx="12">
                  <c:v>5.102910570205426</c:v>
                </c:pt>
                <c:pt idx="13">
                  <c:v>5.056245805348307</c:v>
                </c:pt>
                <c:pt idx="14">
                  <c:v>5.023880520846276</c:v>
                </c:pt>
                <c:pt idx="15">
                  <c:v>5.017279836814924</c:v>
                </c:pt>
                <c:pt idx="16">
                  <c:v>5.03695260241363</c:v>
                </c:pt>
                <c:pt idx="17">
                  <c:v>5.068904202220232</c:v>
                </c:pt>
                <c:pt idx="18">
                  <c:v>5.114995309420499</c:v>
                </c:pt>
                <c:pt idx="19">
                  <c:v>5.164785973923514</c:v>
                </c:pt>
                <c:pt idx="20">
                  <c:v>5.225746673713202</c:v>
                </c:pt>
                <c:pt idx="21">
                  <c:v>5.283203728737988</c:v>
                </c:pt>
                <c:pt idx="22">
                  <c:v>5.337538079701318</c:v>
                </c:pt>
                <c:pt idx="23">
                  <c:v>5.393627546352362</c:v>
                </c:pt>
                <c:pt idx="24">
                  <c:v>5.440250862436703</c:v>
                </c:pt>
                <c:pt idx="25">
                  <c:v>5.491001710377537</c:v>
                </c:pt>
                <c:pt idx="26">
                  <c:v>5.535363823031238</c:v>
                </c:pt>
                <c:pt idx="27">
                  <c:v>5.575949103146315</c:v>
                </c:pt>
                <c:pt idx="28">
                  <c:v>5.618587628592969</c:v>
                </c:pt>
                <c:pt idx="29">
                  <c:v>5.655991810819852</c:v>
                </c:pt>
                <c:pt idx="30">
                  <c:v>5.6937321388027</c:v>
                </c:pt>
                <c:pt idx="31">
                  <c:v>5.730099782973573</c:v>
                </c:pt>
                <c:pt idx="32">
                  <c:v>5.765191102784844</c:v>
                </c:pt>
                <c:pt idx="33">
                  <c:v>5.796057750765372</c:v>
                </c:pt>
                <c:pt idx="34">
                  <c:v>5.827473946998751</c:v>
                </c:pt>
                <c:pt idx="35">
                  <c:v>5.857933154483459</c:v>
                </c:pt>
                <c:pt idx="36">
                  <c:v>5.884714177161102</c:v>
                </c:pt>
                <c:pt idx="37">
                  <c:v>5.912150740388256</c:v>
                </c:pt>
                <c:pt idx="38">
                  <c:v>5.937536205082426</c:v>
                </c:pt>
                <c:pt idx="39">
                  <c:v>5.962293169807702</c:v>
                </c:pt>
                <c:pt idx="40">
                  <c:v>5.981414211254481</c:v>
                </c:pt>
                <c:pt idx="41">
                  <c:v>6.003887067106539</c:v>
                </c:pt>
                <c:pt idx="42">
                  <c:v>6.022236205774735</c:v>
                </c:pt>
                <c:pt idx="43">
                  <c:v>6.041444479413003</c:v>
                </c:pt>
                <c:pt idx="44">
                  <c:v>6.059123195581796</c:v>
                </c:pt>
                <c:pt idx="45">
                  <c:v>6.076494796292557</c:v>
                </c:pt>
                <c:pt idx="46">
                  <c:v>6.092440464447984</c:v>
                </c:pt>
              </c:numCache>
            </c:numRef>
          </c:xVal>
          <c:yVal>
            <c:numRef>
              <c:f>'EpM1'!$N$8:$N$54</c:f>
              <c:numCache>
                <c:formatCode>0.00</c:formatCode>
                <c:ptCount val="47"/>
                <c:pt idx="0">
                  <c:v>-6.48167088367121</c:v>
                </c:pt>
                <c:pt idx="1">
                  <c:v>-4.956304949551203</c:v>
                </c:pt>
                <c:pt idx="2">
                  <c:v>-4.76630119021101</c:v>
                </c:pt>
                <c:pt idx="3">
                  <c:v>-4.956304949551203</c:v>
                </c:pt>
                <c:pt idx="4">
                  <c:v>-5.287267530361447</c:v>
                </c:pt>
                <c:pt idx="5">
                  <c:v>-4.607951828949967</c:v>
                </c:pt>
                <c:pt idx="6">
                  <c:v>-4.317644375744612</c:v>
                </c:pt>
                <c:pt idx="7">
                  <c:v>-4.0694487182521</c:v>
                </c:pt>
                <c:pt idx="8">
                  <c:v>-3.966941283188725</c:v>
                </c:pt>
                <c:pt idx="9">
                  <c:v>-3.83246118259196</c:v>
                </c:pt>
                <c:pt idx="10">
                  <c:v>-3.466691915189533</c:v>
                </c:pt>
                <c:pt idx="11">
                  <c:v>-3.276677828120332</c:v>
                </c:pt>
                <c:pt idx="12">
                  <c:v>-3.052302625042384</c:v>
                </c:pt>
                <c:pt idx="13">
                  <c:v>-2.861577811188851</c:v>
                </c:pt>
                <c:pt idx="14">
                  <c:v>-2.74090704005962</c:v>
                </c:pt>
                <c:pt idx="15">
                  <c:v>-2.714770649479417</c:v>
                </c:pt>
                <c:pt idx="16">
                  <c:v>-2.727657847408417</c:v>
                </c:pt>
                <c:pt idx="17">
                  <c:v>-2.763827216571208</c:v>
                </c:pt>
                <c:pt idx="18">
                  <c:v>-2.855970331178833</c:v>
                </c:pt>
                <c:pt idx="19">
                  <c:v>-2.939877177800003</c:v>
                </c:pt>
                <c:pt idx="20">
                  <c:v>-3.000675024401478</c:v>
                </c:pt>
                <c:pt idx="21">
                  <c:v>-3.000675024401478</c:v>
                </c:pt>
                <c:pt idx="22">
                  <c:v>-3.029676929606929</c:v>
                </c:pt>
                <c:pt idx="23">
                  <c:v>-2.972924905756057</c:v>
                </c:pt>
                <c:pt idx="24">
                  <c:v>-2.952885663285405</c:v>
                </c:pt>
                <c:pt idx="25">
                  <c:v>-2.933474998313672</c:v>
                </c:pt>
                <c:pt idx="26">
                  <c:v>-2.861577811188849</c:v>
                </c:pt>
                <c:pt idx="27">
                  <c:v>-2.89642755729153</c:v>
                </c:pt>
                <c:pt idx="28">
                  <c:v>-2.878739673666456</c:v>
                </c:pt>
                <c:pt idx="29">
                  <c:v>-2.834085946885575</c:v>
                </c:pt>
                <c:pt idx="30">
                  <c:v>-2.828747635746647</c:v>
                </c:pt>
                <c:pt idx="31">
                  <c:v>-2.844920494992245</c:v>
                </c:pt>
                <c:pt idx="32">
                  <c:v>-2.807905067367347</c:v>
                </c:pt>
                <c:pt idx="33">
                  <c:v>-2.763827216571208</c:v>
                </c:pt>
                <c:pt idx="34">
                  <c:v>-2.782953361128893</c:v>
                </c:pt>
                <c:pt idx="35">
                  <c:v>-2.74090704005962</c:v>
                </c:pt>
                <c:pt idx="36">
                  <c:v>-2.719026891815842</c:v>
                </c:pt>
                <c:pt idx="37">
                  <c:v>-2.71902689181584</c:v>
                </c:pt>
                <c:pt idx="38">
                  <c:v>-2.690036345907963</c:v>
                </c:pt>
                <c:pt idx="39">
                  <c:v>-2.620039323779498</c:v>
                </c:pt>
                <c:pt idx="40">
                  <c:v>-2.590850668984241</c:v>
                </c:pt>
                <c:pt idx="41">
                  <c:v>-2.59397774484236</c:v>
                </c:pt>
                <c:pt idx="42">
                  <c:v>-2.572672857044876</c:v>
                </c:pt>
                <c:pt idx="43">
                  <c:v>-2.566830987729073</c:v>
                </c:pt>
                <c:pt idx="44">
                  <c:v>-2.552685972209289</c:v>
                </c:pt>
                <c:pt idx="45">
                  <c:v>-2.539178058569794</c:v>
                </c:pt>
                <c:pt idx="46">
                  <c:v>-2.528814999428329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AB4-BC45-918E-A89BB178C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205832"/>
        <c:axId val="2101212488"/>
      </c:scatterChart>
      <c:valAx>
        <c:axId val="2101205832"/>
        <c:scaling>
          <c:orientation val="minMax"/>
          <c:max val="6.2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r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0.514542089600824"/>
              <c:y val="0.90136241546924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1212488"/>
        <c:crosses val="autoZero"/>
        <c:crossBetween val="midCat"/>
        <c:majorUnit val="0.2"/>
      </c:valAx>
      <c:valAx>
        <c:axId val="2101212488"/>
        <c:scaling>
          <c:orientation val="minMax"/>
          <c:max val="-2.0"/>
          <c:min val="-7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0828137600466"/>
              <c:y val="0.34013676055443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1205832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067455798876"/>
          <c:y val="0.0675675675675676"/>
          <c:w val="0.806741794335332"/>
          <c:h val="0.75675675675675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'EpM4'!$Q$8:$Q$48</c:f>
                <c:numCache>
                  <c:formatCode>General</c:formatCode>
                  <c:ptCount val="41"/>
                  <c:pt idx="0">
                    <c:v>0.00146412884333821</c:v>
                  </c:pt>
                  <c:pt idx="1">
                    <c:v>0.00153092467850582</c:v>
                  </c:pt>
                  <c:pt idx="2">
                    <c:v>0.00160462130937099</c:v>
                  </c:pt>
                  <c:pt idx="3">
                    <c:v>0.00168293503870751</c:v>
                  </c:pt>
                  <c:pt idx="4">
                    <c:v>0.00177179305457123</c:v>
                  </c:pt>
                  <c:pt idx="5">
                    <c:v>0.00186636804777902</c:v>
                  </c:pt>
                  <c:pt idx="6">
                    <c:v>0.00197628458498024</c:v>
                  </c:pt>
                  <c:pt idx="7">
                    <c:v>0.00209292591042277</c:v>
                  </c:pt>
                  <c:pt idx="8">
                    <c:v>0.00222518914107699</c:v>
                  </c:pt>
                  <c:pt idx="9">
                    <c:v>0.00237416904083571</c:v>
                  </c:pt>
                  <c:pt idx="10">
                    <c:v>0.0025419420437214</c:v>
                  </c:pt>
                  <c:pt idx="11">
                    <c:v>0.00273224043715847</c:v>
                  </c:pt>
                  <c:pt idx="12">
                    <c:v>0.00293427230046948</c:v>
                  </c:pt>
                  <c:pt idx="13">
                    <c:v>0.00315059861373661</c:v>
                  </c:pt>
                  <c:pt idx="14">
                    <c:v>0.003385240352065</c:v>
                  </c:pt>
                  <c:pt idx="15">
                    <c:v>0.00359712230215827</c:v>
                  </c:pt>
                  <c:pt idx="16">
                    <c:v>0.00375657400450789</c:v>
                  </c:pt>
                  <c:pt idx="17">
                    <c:v>0.0037821482602118</c:v>
                  </c:pt>
                  <c:pt idx="18">
                    <c:v>0.00366300366300366</c:v>
                  </c:pt>
                  <c:pt idx="19">
                    <c:v>0.00347705146036161</c:v>
                  </c:pt>
                  <c:pt idx="20">
                    <c:v>0.00324675324675325</c:v>
                  </c:pt>
                  <c:pt idx="21">
                    <c:v>0.00301386377335744</c:v>
                  </c:pt>
                  <c:pt idx="22">
                    <c:v>0.00280898876404494</c:v>
                  </c:pt>
                  <c:pt idx="23">
                    <c:v>0.00261643118785976</c:v>
                  </c:pt>
                  <c:pt idx="24">
                    <c:v>0.0024390243902439</c:v>
                  </c:pt>
                  <c:pt idx="25">
                    <c:v>0.00228623685413809</c:v>
                  </c:pt>
                  <c:pt idx="26">
                    <c:v>0.00214776632302405</c:v>
                  </c:pt>
                  <c:pt idx="27">
                    <c:v>0.0020259319286872</c:v>
                  </c:pt>
                  <c:pt idx="28">
                    <c:v>0.00191644308164047</c:v>
                  </c:pt>
                  <c:pt idx="29">
                    <c:v>0.00181818181818182</c:v>
                  </c:pt>
                  <c:pt idx="30">
                    <c:v>0.00172890733056708</c:v>
                  </c:pt>
                  <c:pt idx="31">
                    <c:v>0.00164527805199079</c:v>
                  </c:pt>
                  <c:pt idx="32">
                    <c:v>0.00157232704402516</c:v>
                  </c:pt>
                  <c:pt idx="33">
                    <c:v>0.00150557061126167</c:v>
                  </c:pt>
                  <c:pt idx="34">
                    <c:v>0.0014421690222094</c:v>
                  </c:pt>
                  <c:pt idx="35">
                    <c:v>0.0013846579894766</c:v>
                  </c:pt>
                  <c:pt idx="36">
                    <c:v>0.0013319126265317</c:v>
                  </c:pt>
                  <c:pt idx="37">
                    <c:v>0.00128238009746089</c:v>
                  </c:pt>
                  <c:pt idx="38">
                    <c:v>0.00123793018073781</c:v>
                  </c:pt>
                  <c:pt idx="39">
                    <c:v>0.00119588615163836</c:v>
                  </c:pt>
                  <c:pt idx="40">
                    <c:v>0.00115713955102985</c:v>
                  </c:pt>
                </c:numCache>
              </c:numRef>
            </c:plus>
            <c:minus>
              <c:numRef>
                <c:f>'EpM4'!$Q$8:$Q$48</c:f>
                <c:numCache>
                  <c:formatCode>General</c:formatCode>
                  <c:ptCount val="41"/>
                  <c:pt idx="0">
                    <c:v>0.00146412884333821</c:v>
                  </c:pt>
                  <c:pt idx="1">
                    <c:v>0.00153092467850582</c:v>
                  </c:pt>
                  <c:pt idx="2">
                    <c:v>0.00160462130937099</c:v>
                  </c:pt>
                  <c:pt idx="3">
                    <c:v>0.00168293503870751</c:v>
                  </c:pt>
                  <c:pt idx="4">
                    <c:v>0.00177179305457123</c:v>
                  </c:pt>
                  <c:pt idx="5">
                    <c:v>0.00186636804777902</c:v>
                  </c:pt>
                  <c:pt idx="6">
                    <c:v>0.00197628458498024</c:v>
                  </c:pt>
                  <c:pt idx="7">
                    <c:v>0.00209292591042277</c:v>
                  </c:pt>
                  <c:pt idx="8">
                    <c:v>0.00222518914107699</c:v>
                  </c:pt>
                  <c:pt idx="9">
                    <c:v>0.00237416904083571</c:v>
                  </c:pt>
                  <c:pt idx="10">
                    <c:v>0.0025419420437214</c:v>
                  </c:pt>
                  <c:pt idx="11">
                    <c:v>0.00273224043715847</c:v>
                  </c:pt>
                  <c:pt idx="12">
                    <c:v>0.00293427230046948</c:v>
                  </c:pt>
                  <c:pt idx="13">
                    <c:v>0.00315059861373661</c:v>
                  </c:pt>
                  <c:pt idx="14">
                    <c:v>0.003385240352065</c:v>
                  </c:pt>
                  <c:pt idx="15">
                    <c:v>0.00359712230215827</c:v>
                  </c:pt>
                  <c:pt idx="16">
                    <c:v>0.00375657400450789</c:v>
                  </c:pt>
                  <c:pt idx="17">
                    <c:v>0.0037821482602118</c:v>
                  </c:pt>
                  <c:pt idx="18">
                    <c:v>0.00366300366300366</c:v>
                  </c:pt>
                  <c:pt idx="19">
                    <c:v>0.00347705146036161</c:v>
                  </c:pt>
                  <c:pt idx="20">
                    <c:v>0.00324675324675325</c:v>
                  </c:pt>
                  <c:pt idx="21">
                    <c:v>0.00301386377335744</c:v>
                  </c:pt>
                  <c:pt idx="22">
                    <c:v>0.00280898876404494</c:v>
                  </c:pt>
                  <c:pt idx="23">
                    <c:v>0.00261643118785976</c:v>
                  </c:pt>
                  <c:pt idx="24">
                    <c:v>0.0024390243902439</c:v>
                  </c:pt>
                  <c:pt idx="25">
                    <c:v>0.00228623685413809</c:v>
                  </c:pt>
                  <c:pt idx="26">
                    <c:v>0.00214776632302405</c:v>
                  </c:pt>
                  <c:pt idx="27">
                    <c:v>0.0020259319286872</c:v>
                  </c:pt>
                  <c:pt idx="28">
                    <c:v>0.00191644308164047</c:v>
                  </c:pt>
                  <c:pt idx="29">
                    <c:v>0.00181818181818182</c:v>
                  </c:pt>
                  <c:pt idx="30">
                    <c:v>0.00172890733056708</c:v>
                  </c:pt>
                  <c:pt idx="31">
                    <c:v>0.00164527805199079</c:v>
                  </c:pt>
                  <c:pt idx="32">
                    <c:v>0.00157232704402516</c:v>
                  </c:pt>
                  <c:pt idx="33">
                    <c:v>0.00150557061126167</c:v>
                  </c:pt>
                  <c:pt idx="34">
                    <c:v>0.0014421690222094</c:v>
                  </c:pt>
                  <c:pt idx="35">
                    <c:v>0.0013846579894766</c:v>
                  </c:pt>
                  <c:pt idx="36">
                    <c:v>0.0013319126265317</c:v>
                  </c:pt>
                  <c:pt idx="37">
                    <c:v>0.00128238009746089</c:v>
                  </c:pt>
                  <c:pt idx="38">
                    <c:v>0.00123793018073781</c:v>
                  </c:pt>
                  <c:pt idx="39">
                    <c:v>0.00119588615163836</c:v>
                  </c:pt>
                  <c:pt idx="40">
                    <c:v>0.00115713955102985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'EpM4'!$O$8:$O$48</c:f>
                <c:numCache>
                  <c:formatCode>General</c:formatCode>
                  <c:ptCount val="41"/>
                  <c:pt idx="0">
                    <c:v>7.065365853658541</c:v>
                  </c:pt>
                  <c:pt idx="1">
                    <c:v>21.36531604538208</c:v>
                  </c:pt>
                  <c:pt idx="2">
                    <c:v>7.065365853658541</c:v>
                  </c:pt>
                  <c:pt idx="3">
                    <c:v>7.065365853658471</c:v>
                  </c:pt>
                  <c:pt idx="4">
                    <c:v>0.0</c:v>
                  </c:pt>
                  <c:pt idx="5">
                    <c:v>0.0</c:v>
                  </c:pt>
                  <c:pt idx="6">
                    <c:v>7.065365853658471</c:v>
                  </c:pt>
                  <c:pt idx="7">
                    <c:v>0.0</c:v>
                  </c:pt>
                  <c:pt idx="8">
                    <c:v>5.277890879478797</c:v>
                  </c:pt>
                  <c:pt idx="9">
                    <c:v>2.979752162730965</c:v>
                  </c:pt>
                  <c:pt idx="10">
                    <c:v>0.0</c:v>
                  </c:pt>
                  <c:pt idx="11">
                    <c:v>2.060542763157842</c:v>
                  </c:pt>
                  <c:pt idx="12">
                    <c:v>0.848491048593348</c:v>
                  </c:pt>
                  <c:pt idx="13">
                    <c:v>0.655699315028394</c:v>
                  </c:pt>
                  <c:pt idx="14">
                    <c:v>0.403963414634146</c:v>
                  </c:pt>
                  <c:pt idx="15">
                    <c:v>0.219388727244638</c:v>
                  </c:pt>
                  <c:pt idx="16">
                    <c:v>0.118960440404557</c:v>
                  </c:pt>
                  <c:pt idx="17">
                    <c:v>0.102195608782435</c:v>
                  </c:pt>
                  <c:pt idx="18">
                    <c:v>0.143858307336219</c:v>
                  </c:pt>
                  <c:pt idx="19">
                    <c:v>0.27443548387097</c:v>
                  </c:pt>
                  <c:pt idx="20">
                    <c:v>0.529066405292816</c:v>
                  </c:pt>
                  <c:pt idx="21">
                    <c:v>0.655699315028394</c:v>
                  </c:pt>
                  <c:pt idx="22">
                    <c:v>1.044723662244091</c:v>
                  </c:pt>
                  <c:pt idx="23">
                    <c:v>2.060542763157842</c:v>
                  </c:pt>
                  <c:pt idx="24">
                    <c:v>2.060542763157842</c:v>
                  </c:pt>
                  <c:pt idx="25">
                    <c:v>2.298850574712645</c:v>
                  </c:pt>
                  <c:pt idx="26">
                    <c:v>2.979752162731081</c:v>
                  </c:pt>
                  <c:pt idx="27">
                    <c:v>2.298850574712645</c:v>
                  </c:pt>
                  <c:pt idx="28">
                    <c:v>1.865568369027927</c:v>
                  </c:pt>
                  <c:pt idx="29">
                    <c:v>2.298850574712645</c:v>
                  </c:pt>
                  <c:pt idx="30">
                    <c:v>2.298850574712645</c:v>
                  </c:pt>
                  <c:pt idx="31">
                    <c:v>1.865568369028028</c:v>
                  </c:pt>
                  <c:pt idx="32">
                    <c:v>1.565619834710774</c:v>
                  </c:pt>
                  <c:pt idx="33">
                    <c:v>1.447788552507097</c:v>
                  </c:pt>
                  <c:pt idx="34">
                    <c:v>1.565619834710774</c:v>
                  </c:pt>
                  <c:pt idx="35">
                    <c:v>1.565619834710698</c:v>
                  </c:pt>
                  <c:pt idx="36">
                    <c:v>1.565619834710774</c:v>
                  </c:pt>
                  <c:pt idx="37">
                    <c:v>1.107416666666683</c:v>
                  </c:pt>
                  <c:pt idx="38">
                    <c:v>1.044723662244091</c:v>
                  </c:pt>
                  <c:pt idx="39">
                    <c:v>1.107416666666683</c:v>
                  </c:pt>
                  <c:pt idx="40">
                    <c:v>1.256322674418566</c:v>
                  </c:pt>
                </c:numCache>
              </c:numRef>
            </c:plus>
            <c:minus>
              <c:numRef>
                <c:f>'EpM4'!$O$8:$O$48</c:f>
                <c:numCache>
                  <c:formatCode>General</c:formatCode>
                  <c:ptCount val="41"/>
                  <c:pt idx="0">
                    <c:v>7.065365853658541</c:v>
                  </c:pt>
                  <c:pt idx="1">
                    <c:v>21.36531604538208</c:v>
                  </c:pt>
                  <c:pt idx="2">
                    <c:v>7.065365853658541</c:v>
                  </c:pt>
                  <c:pt idx="3">
                    <c:v>7.065365853658471</c:v>
                  </c:pt>
                  <c:pt idx="4">
                    <c:v>0.0</c:v>
                  </c:pt>
                  <c:pt idx="5">
                    <c:v>0.0</c:v>
                  </c:pt>
                  <c:pt idx="6">
                    <c:v>7.065365853658471</c:v>
                  </c:pt>
                  <c:pt idx="7">
                    <c:v>0.0</c:v>
                  </c:pt>
                  <c:pt idx="8">
                    <c:v>5.277890879478797</c:v>
                  </c:pt>
                  <c:pt idx="9">
                    <c:v>2.979752162730965</c:v>
                  </c:pt>
                  <c:pt idx="10">
                    <c:v>0.0</c:v>
                  </c:pt>
                  <c:pt idx="11">
                    <c:v>2.060542763157842</c:v>
                  </c:pt>
                  <c:pt idx="12">
                    <c:v>0.848491048593348</c:v>
                  </c:pt>
                  <c:pt idx="13">
                    <c:v>0.655699315028394</c:v>
                  </c:pt>
                  <c:pt idx="14">
                    <c:v>0.403963414634146</c:v>
                  </c:pt>
                  <c:pt idx="15">
                    <c:v>0.219388727244638</c:v>
                  </c:pt>
                  <c:pt idx="16">
                    <c:v>0.118960440404557</c:v>
                  </c:pt>
                  <c:pt idx="17">
                    <c:v>0.102195608782435</c:v>
                  </c:pt>
                  <c:pt idx="18">
                    <c:v>0.143858307336219</c:v>
                  </c:pt>
                  <c:pt idx="19">
                    <c:v>0.27443548387097</c:v>
                  </c:pt>
                  <c:pt idx="20">
                    <c:v>0.529066405292816</c:v>
                  </c:pt>
                  <c:pt idx="21">
                    <c:v>0.655699315028394</c:v>
                  </c:pt>
                  <c:pt idx="22">
                    <c:v>1.044723662244091</c:v>
                  </c:pt>
                  <c:pt idx="23">
                    <c:v>2.060542763157842</c:v>
                  </c:pt>
                  <c:pt idx="24">
                    <c:v>2.060542763157842</c:v>
                  </c:pt>
                  <c:pt idx="25">
                    <c:v>2.298850574712645</c:v>
                  </c:pt>
                  <c:pt idx="26">
                    <c:v>2.979752162731081</c:v>
                  </c:pt>
                  <c:pt idx="27">
                    <c:v>2.298850574712645</c:v>
                  </c:pt>
                  <c:pt idx="28">
                    <c:v>1.865568369027927</c:v>
                  </c:pt>
                  <c:pt idx="29">
                    <c:v>2.298850574712645</c:v>
                  </c:pt>
                  <c:pt idx="30">
                    <c:v>2.298850574712645</c:v>
                  </c:pt>
                  <c:pt idx="31">
                    <c:v>1.865568369028028</c:v>
                  </c:pt>
                  <c:pt idx="32">
                    <c:v>1.565619834710774</c:v>
                  </c:pt>
                  <c:pt idx="33">
                    <c:v>1.447788552507097</c:v>
                  </c:pt>
                  <c:pt idx="34">
                    <c:v>1.565619834710774</c:v>
                  </c:pt>
                  <c:pt idx="35">
                    <c:v>1.565619834710698</c:v>
                  </c:pt>
                  <c:pt idx="36">
                    <c:v>1.565619834710774</c:v>
                  </c:pt>
                  <c:pt idx="37">
                    <c:v>1.107416666666683</c:v>
                  </c:pt>
                  <c:pt idx="38">
                    <c:v>1.044723662244091</c:v>
                  </c:pt>
                  <c:pt idx="39">
                    <c:v>1.107416666666683</c:v>
                  </c:pt>
                  <c:pt idx="40">
                    <c:v>1.256322674418566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'EpM4'!$P$8:$P$48</c:f>
              <c:numCache>
                <c:formatCode>0.000</c:formatCode>
                <c:ptCount val="41"/>
                <c:pt idx="0">
                  <c:v>5.833347679010844</c:v>
                </c:pt>
                <c:pt idx="1">
                  <c:v>5.788736180536364</c:v>
                </c:pt>
                <c:pt idx="2">
                  <c:v>5.741720313996593</c:v>
                </c:pt>
                <c:pt idx="3">
                  <c:v>5.694068782468561</c:v>
                </c:pt>
                <c:pt idx="4">
                  <c:v>5.642616039418714</c:v>
                </c:pt>
                <c:pt idx="5">
                  <c:v>5.590613776550563</c:v>
                </c:pt>
                <c:pt idx="6">
                  <c:v>5.53338948872752</c:v>
                </c:pt>
                <c:pt idx="7">
                  <c:v>5.476045054331763</c:v>
                </c:pt>
                <c:pt idx="8">
                  <c:v>5.414766179191283</c:v>
                </c:pt>
                <c:pt idx="9">
                  <c:v>5.349960599699874</c:v>
                </c:pt>
                <c:pt idx="10">
                  <c:v>5.281679725395012</c:v>
                </c:pt>
                <c:pt idx="11">
                  <c:v>5.209486152841421</c:v>
                </c:pt>
                <c:pt idx="12">
                  <c:v>5.138148614395216</c:v>
                </c:pt>
                <c:pt idx="13">
                  <c:v>5.067015627532363</c:v>
                </c:pt>
                <c:pt idx="14">
                  <c:v>4.995183189537334</c:v>
                </c:pt>
                <c:pt idx="15">
                  <c:v>4.934473933130691</c:v>
                </c:pt>
                <c:pt idx="16">
                  <c:v>4.891100725401066</c:v>
                </c:pt>
                <c:pt idx="17">
                  <c:v>4.884315927417586</c:v>
                </c:pt>
                <c:pt idx="18">
                  <c:v>4.916324614625014</c:v>
                </c:pt>
                <c:pt idx="19">
                  <c:v>4.968423445286946</c:v>
                </c:pt>
                <c:pt idx="20">
                  <c:v>5.03695260241363</c:v>
                </c:pt>
                <c:pt idx="21">
                  <c:v>5.111385197196399</c:v>
                </c:pt>
                <c:pt idx="22">
                  <c:v>5.181783550292085</c:v>
                </c:pt>
                <c:pt idx="23">
                  <c:v>5.252796851246227</c:v>
                </c:pt>
                <c:pt idx="24">
                  <c:v>5.323009979138408</c:v>
                </c:pt>
                <c:pt idx="25">
                  <c:v>5.387700927682722</c:v>
                </c:pt>
                <c:pt idx="26">
                  <c:v>5.450179715857283</c:v>
                </c:pt>
                <c:pt idx="27">
                  <c:v>5.508578292031233</c:v>
                </c:pt>
                <c:pt idx="28">
                  <c:v>5.564137192142683</c:v>
                </c:pt>
                <c:pt idx="29">
                  <c:v>5.616771097666572</c:v>
                </c:pt>
                <c:pt idx="30">
                  <c:v>5.66711849028461</c:v>
                </c:pt>
                <c:pt idx="31">
                  <c:v>5.716698699922747</c:v>
                </c:pt>
                <c:pt idx="32">
                  <c:v>5.762051382780176</c:v>
                </c:pt>
                <c:pt idx="33">
                  <c:v>5.805436128382701</c:v>
                </c:pt>
                <c:pt idx="34">
                  <c:v>5.848459852690977</c:v>
                </c:pt>
                <c:pt idx="35">
                  <c:v>5.889154928283412</c:v>
                </c:pt>
                <c:pt idx="36">
                  <c:v>5.927992124152408</c:v>
                </c:pt>
                <c:pt idx="37">
                  <c:v>5.965890295988552</c:v>
                </c:pt>
                <c:pt idx="38">
                  <c:v>6.001167322569367</c:v>
                </c:pt>
                <c:pt idx="39">
                  <c:v>6.03572063836252</c:v>
                </c:pt>
                <c:pt idx="40">
                  <c:v>6.068657042937888</c:v>
                </c:pt>
              </c:numCache>
            </c:numRef>
          </c:xVal>
          <c:yVal>
            <c:numRef>
              <c:f>'EpM4'!$N$8:$N$48</c:f>
              <c:numCache>
                <c:formatCode>0.00</c:formatCode>
                <c:ptCount val="41"/>
                <c:pt idx="0">
                  <c:v>-5.848988898861227</c:v>
                </c:pt>
                <c:pt idx="1">
                  <c:v>-6.944354431430523</c:v>
                </c:pt>
                <c:pt idx="2">
                  <c:v>-5.848988898861227</c:v>
                </c:pt>
                <c:pt idx="3">
                  <c:v>-5.848988898861218</c:v>
                </c:pt>
                <c:pt idx="4">
                  <c:v>0.0</c:v>
                </c:pt>
                <c:pt idx="5">
                  <c:v>0.0</c:v>
                </c:pt>
                <c:pt idx="6">
                  <c:v>-5.848988898861218</c:v>
                </c:pt>
                <c:pt idx="7">
                  <c:v>0.0</c:v>
                </c:pt>
                <c:pt idx="8">
                  <c:v>-5.562934166068816</c:v>
                </c:pt>
                <c:pt idx="9">
                  <c:v>-5.008216347108972</c:v>
                </c:pt>
                <c:pt idx="10">
                  <c:v>0.0</c:v>
                </c:pt>
                <c:pt idx="11">
                  <c:v>-4.656463480375617</c:v>
                </c:pt>
                <c:pt idx="12">
                  <c:v>-3.845167833861073</c:v>
                </c:pt>
                <c:pt idx="13">
                  <c:v>-3.623501441697793</c:v>
                </c:pt>
                <c:pt idx="14">
                  <c:v>-3.232404425098027</c:v>
                </c:pt>
                <c:pt idx="15">
                  <c:v>-2.80209477587256</c:v>
                </c:pt>
                <c:pt idx="16">
                  <c:v>-2.460025030670243</c:v>
                </c:pt>
                <c:pt idx="17">
                  <c:v>-2.390443419453233</c:v>
                </c:pt>
                <c:pt idx="18">
                  <c:v>-2.555765099670394</c:v>
                </c:pt>
                <c:pt idx="19">
                  <c:v>-2.950519930732448</c:v>
                </c:pt>
                <c:pt idx="20">
                  <c:v>-3.445688207495942</c:v>
                </c:pt>
                <c:pt idx="21">
                  <c:v>-3.623501441697793</c:v>
                </c:pt>
                <c:pt idx="22">
                  <c:v>-4.029522878053965</c:v>
                </c:pt>
                <c:pt idx="23">
                  <c:v>-4.656463480375617</c:v>
                </c:pt>
                <c:pt idx="24">
                  <c:v>-4.656463480375617</c:v>
                </c:pt>
                <c:pt idx="25">
                  <c:v>-4.760180610289739</c:v>
                </c:pt>
                <c:pt idx="26">
                  <c:v>-5.008216347109009</c:v>
                </c:pt>
                <c:pt idx="27">
                  <c:v>-4.760180610289739</c:v>
                </c:pt>
                <c:pt idx="28">
                  <c:v>-4.562799391477946</c:v>
                </c:pt>
                <c:pt idx="29">
                  <c:v>-4.760180610289739</c:v>
                </c:pt>
                <c:pt idx="30">
                  <c:v>-4.760180610289739</c:v>
                </c:pt>
                <c:pt idx="31">
                  <c:v>-4.562799391477997</c:v>
                </c:pt>
                <c:pt idx="32">
                  <c:v>-4.399045639843494</c:v>
                </c:pt>
                <c:pt idx="33">
                  <c:v>-4.326591927785782</c:v>
                </c:pt>
                <c:pt idx="34">
                  <c:v>-4.399045639843494</c:v>
                </c:pt>
                <c:pt idx="35">
                  <c:v>-4.399045639843449</c:v>
                </c:pt>
                <c:pt idx="36">
                  <c:v>-4.399045639843494</c:v>
                </c:pt>
                <c:pt idx="37">
                  <c:v>-4.081922042223556</c:v>
                </c:pt>
                <c:pt idx="38">
                  <c:v>-4.029522878053965</c:v>
                </c:pt>
                <c:pt idx="39">
                  <c:v>-4.081922042223556</c:v>
                </c:pt>
                <c:pt idx="40">
                  <c:v>-4.196377287787224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5E-CA48-91C4-E675B43CB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716088"/>
        <c:axId val="2103285176"/>
      </c:scatterChart>
      <c:valAx>
        <c:axId val="2102716088"/>
        <c:scaling>
          <c:orientation val="minMax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ln({r})</a:t>
                </a:r>
              </a:p>
            </c:rich>
          </c:tx>
          <c:layout>
            <c:manualLayout>
              <c:xMode val="edge"/>
              <c:yMode val="edge"/>
              <c:x val="0.51460688273758"/>
              <c:y val="0.9020270270270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285176"/>
        <c:crosses val="autoZero"/>
        <c:crossBetween val="midCat"/>
        <c:majorUnit val="0.2"/>
      </c:valAx>
      <c:valAx>
        <c:axId val="2103285176"/>
        <c:scaling>
          <c:orientation val="minMax"/>
          <c:max val="-2.0"/>
          <c:min val="-7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ln({v</a:t>
                </a:r>
                <a:r>
                  <a:rPr lang="fr-FR" sz="1000" b="1" i="0" u="none" strike="noStrike" baseline="-25000">
                    <a:effectLst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2134911597753"/>
              <c:y val="0.34121621621621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716088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901232802894"/>
          <c:y val="0.0673401226951503"/>
          <c:w val="0.797299050928726"/>
          <c:h val="0.757576380320441"/>
        </c:manualLayout>
      </c:layout>
      <c:scatterChart>
        <c:scatterStyle val="lineMarker"/>
        <c:varyColors val="0"/>
        <c:ser>
          <c:idx val="0"/>
          <c:order val="0"/>
          <c:tx>
            <c:v>avant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'EpM4'!$G$7:$G$19</c:f>
                <c:numCache>
                  <c:formatCode>General</c:formatCode>
                  <c:ptCount val="1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</c:numCache>
              </c:numRef>
            </c:plus>
            <c:minus>
              <c:numRef>
                <c:f>'EpM4'!$G$7:$G$19</c:f>
                <c:numCache>
                  <c:formatCode>General</c:formatCode>
                  <c:ptCount val="1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'EpM4'!$M$7:$M$19</c:f>
                <c:numCache>
                  <c:formatCode>General</c:formatCode>
                  <c:ptCount val="13"/>
                  <c:pt idx="0">
                    <c:v>0.02071265625</c:v>
                  </c:pt>
                  <c:pt idx="1">
                    <c:v>0.020368125</c:v>
                  </c:pt>
                  <c:pt idx="2">
                    <c:v>0.0205975</c:v>
                  </c:pt>
                  <c:pt idx="3">
                    <c:v>0.020368125</c:v>
                  </c:pt>
                  <c:pt idx="4">
                    <c:v>0.020368125</c:v>
                  </c:pt>
                  <c:pt idx="5">
                    <c:v>0.02106</c:v>
                  </c:pt>
                  <c:pt idx="6">
                    <c:v>0.02071265625</c:v>
                  </c:pt>
                  <c:pt idx="7">
                    <c:v>0.020368125</c:v>
                  </c:pt>
                  <c:pt idx="8">
                    <c:v>0.02071265625</c:v>
                  </c:pt>
                  <c:pt idx="9">
                    <c:v>0.02025390625</c:v>
                  </c:pt>
                  <c:pt idx="10">
                    <c:v>0.019913125</c:v>
                  </c:pt>
                  <c:pt idx="11">
                    <c:v>0.02071265625</c:v>
                  </c:pt>
                  <c:pt idx="12">
                    <c:v>0.01957515625</c:v>
                  </c:pt>
                </c:numCache>
              </c:numRef>
            </c:plus>
            <c:minus>
              <c:numRef>
                <c:f>'EpM4'!$M$7:$M$19</c:f>
                <c:numCache>
                  <c:formatCode>General</c:formatCode>
                  <c:ptCount val="13"/>
                  <c:pt idx="0">
                    <c:v>0.02071265625</c:v>
                  </c:pt>
                  <c:pt idx="1">
                    <c:v>0.020368125</c:v>
                  </c:pt>
                  <c:pt idx="2">
                    <c:v>0.0205975</c:v>
                  </c:pt>
                  <c:pt idx="3">
                    <c:v>0.020368125</c:v>
                  </c:pt>
                  <c:pt idx="4">
                    <c:v>0.020368125</c:v>
                  </c:pt>
                  <c:pt idx="5">
                    <c:v>0.02106</c:v>
                  </c:pt>
                  <c:pt idx="6">
                    <c:v>0.02071265625</c:v>
                  </c:pt>
                  <c:pt idx="7">
                    <c:v>0.020368125</c:v>
                  </c:pt>
                  <c:pt idx="8">
                    <c:v>0.02071265625</c:v>
                  </c:pt>
                  <c:pt idx="9">
                    <c:v>0.02025390625</c:v>
                  </c:pt>
                  <c:pt idx="10">
                    <c:v>0.019913125</c:v>
                  </c:pt>
                  <c:pt idx="11">
                    <c:v>0.02071265625</c:v>
                  </c:pt>
                  <c:pt idx="12">
                    <c:v>0.01957515625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'EpM4'!$F$7:$F$19</c:f>
              <c:numCache>
                <c:formatCode>0.0</c:formatCode>
                <c:ptCount val="13"/>
                <c:pt idx="0">
                  <c:v>0.0</c:v>
                </c:pt>
                <c:pt idx="1">
                  <c:v>15.4</c:v>
                </c:pt>
                <c:pt idx="2">
                  <c:v>30.6</c:v>
                </c:pt>
                <c:pt idx="3">
                  <c:v>46.2</c:v>
                </c:pt>
                <c:pt idx="4">
                  <c:v>61.2</c:v>
                </c:pt>
                <c:pt idx="5">
                  <c:v>76.8</c:v>
                </c:pt>
                <c:pt idx="6">
                  <c:v>92.4</c:v>
                </c:pt>
                <c:pt idx="7">
                  <c:v>107.7</c:v>
                </c:pt>
                <c:pt idx="8">
                  <c:v>123.0</c:v>
                </c:pt>
                <c:pt idx="9">
                  <c:v>138.6</c:v>
                </c:pt>
                <c:pt idx="10">
                  <c:v>153.5</c:v>
                </c:pt>
                <c:pt idx="11">
                  <c:v>168.8</c:v>
                </c:pt>
                <c:pt idx="12">
                  <c:v>184.4</c:v>
                </c:pt>
              </c:numCache>
            </c:numRef>
          </c:xVal>
          <c:yVal>
            <c:numRef>
              <c:f>'EpM4'!$L$7:$L$19</c:f>
              <c:numCache>
                <c:formatCode>0.000</c:formatCode>
                <c:ptCount val="13"/>
                <c:pt idx="0">
                  <c:v>0.0</c:v>
                </c:pt>
                <c:pt idx="1">
                  <c:v>0.0028828125</c:v>
                </c:pt>
                <c:pt idx="2">
                  <c:v>0.000964062499999946</c:v>
                </c:pt>
                <c:pt idx="3">
                  <c:v>0.0028828125</c:v>
                </c:pt>
                <c:pt idx="4">
                  <c:v>0.00288281250000003</c:v>
                </c:pt>
                <c:pt idx="5">
                  <c:v>-0.00291093750000002</c:v>
                </c:pt>
                <c:pt idx="6">
                  <c:v>0.0</c:v>
                </c:pt>
                <c:pt idx="7">
                  <c:v>0.00288281250000003</c:v>
                </c:pt>
                <c:pt idx="8">
                  <c:v>0.0</c:v>
                </c:pt>
                <c:pt idx="9">
                  <c:v>0.00383750000000002</c:v>
                </c:pt>
                <c:pt idx="10">
                  <c:v>0.00668281249999983</c:v>
                </c:pt>
                <c:pt idx="11">
                  <c:v>0.0</c:v>
                </c:pt>
                <c:pt idx="12">
                  <c:v>0.00950000000000023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E4-B740-8D91-C4AD02E6D536}"/>
            </c:ext>
          </c:extLst>
        </c:ser>
        <c:ser>
          <c:idx val="1"/>
          <c:order val="1"/>
          <c:tx>
            <c:v>pendant</c:v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'EpM4'!$G$20:$G$30</c:f>
                <c:numCache>
                  <c:formatCode>General</c:formatCode>
                  <c:ptCount val="1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</c:numCache>
              </c:numRef>
            </c:plus>
            <c:minus>
              <c:numRef>
                <c:f>'EpM4'!$G$20:$G$30</c:f>
                <c:numCache>
                  <c:formatCode>General</c:formatCode>
                  <c:ptCount val="1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'EpM4'!$M$20:$M$30</c:f>
                <c:numCache>
                  <c:formatCode>General</c:formatCode>
                  <c:ptCount val="11"/>
                  <c:pt idx="0">
                    <c:v>0.018143125</c:v>
                  </c:pt>
                  <c:pt idx="1">
                    <c:v>0.0175</c:v>
                  </c:pt>
                  <c:pt idx="2">
                    <c:v>0.01594140625</c:v>
                  </c:pt>
                  <c:pt idx="3">
                    <c:v>0.013313125</c:v>
                  </c:pt>
                  <c:pt idx="4">
                    <c:v>0.010163125</c:v>
                  </c:pt>
                  <c:pt idx="5">
                    <c:v>0.00935999999999999</c:v>
                  </c:pt>
                  <c:pt idx="6">
                    <c:v>0.011168125</c:v>
                  </c:pt>
                  <c:pt idx="7">
                    <c:v>0.01435640625</c:v>
                  </c:pt>
                  <c:pt idx="8">
                    <c:v>0.016868125</c:v>
                  </c:pt>
                  <c:pt idx="9">
                    <c:v>0.0175</c:v>
                  </c:pt>
                  <c:pt idx="10">
                    <c:v>0.018578125</c:v>
                  </c:pt>
                </c:numCache>
              </c:numRef>
            </c:plus>
            <c:minus>
              <c:numRef>
                <c:f>'EpM4'!$M$20:$M$30</c:f>
                <c:numCache>
                  <c:formatCode>General</c:formatCode>
                  <c:ptCount val="11"/>
                  <c:pt idx="0">
                    <c:v>0.018143125</c:v>
                  </c:pt>
                  <c:pt idx="1">
                    <c:v>0.0175</c:v>
                  </c:pt>
                  <c:pt idx="2">
                    <c:v>0.01594140625</c:v>
                  </c:pt>
                  <c:pt idx="3">
                    <c:v>0.013313125</c:v>
                  </c:pt>
                  <c:pt idx="4">
                    <c:v>0.010163125</c:v>
                  </c:pt>
                  <c:pt idx="5">
                    <c:v>0.00935999999999999</c:v>
                  </c:pt>
                  <c:pt idx="6">
                    <c:v>0.011168125</c:v>
                  </c:pt>
                  <c:pt idx="7">
                    <c:v>0.01435640625</c:v>
                  </c:pt>
                  <c:pt idx="8">
                    <c:v>0.016868125</c:v>
                  </c:pt>
                  <c:pt idx="9">
                    <c:v>0.0175</c:v>
                  </c:pt>
                  <c:pt idx="10">
                    <c:v>0.018578125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'EpM4'!$F$20:$F$30</c:f>
              <c:numCache>
                <c:formatCode>0.0</c:formatCode>
                <c:ptCount val="11"/>
                <c:pt idx="0">
                  <c:v>198.7</c:v>
                </c:pt>
                <c:pt idx="1">
                  <c:v>213.0</c:v>
                </c:pt>
                <c:pt idx="2">
                  <c:v>226.7</c:v>
                </c:pt>
                <c:pt idx="3">
                  <c:v>239.5</c:v>
                </c:pt>
                <c:pt idx="4">
                  <c:v>250.5</c:v>
                </c:pt>
                <c:pt idx="5">
                  <c:v>259.7</c:v>
                </c:pt>
                <c:pt idx="6">
                  <c:v>269.7</c:v>
                </c:pt>
                <c:pt idx="7">
                  <c:v>281.1</c:v>
                </c:pt>
                <c:pt idx="8">
                  <c:v>294.6</c:v>
                </c:pt>
                <c:pt idx="9">
                  <c:v>308.5</c:v>
                </c:pt>
                <c:pt idx="10">
                  <c:v>322.6</c:v>
                </c:pt>
              </c:numCache>
            </c:numRef>
          </c:xVal>
          <c:yVal>
            <c:numRef>
              <c:f>'EpM4'!$L$20:$L$30</c:f>
              <c:numCache>
                <c:formatCode>0.000</c:formatCode>
                <c:ptCount val="11"/>
                <c:pt idx="0">
                  <c:v>0.0213828125</c:v>
                </c:pt>
                <c:pt idx="1">
                  <c:v>0.0266890625</c:v>
                </c:pt>
                <c:pt idx="2">
                  <c:v>0.0394625</c:v>
                </c:pt>
                <c:pt idx="3">
                  <c:v>0.0606828124999999</c:v>
                </c:pt>
                <c:pt idx="4">
                  <c:v>0.0854328125000001</c:v>
                </c:pt>
                <c:pt idx="5">
                  <c:v>0.0915890625</c:v>
                </c:pt>
                <c:pt idx="6">
                  <c:v>0.0776328124999998</c:v>
                </c:pt>
                <c:pt idx="7">
                  <c:v>0.0523124999999997</c:v>
                </c:pt>
                <c:pt idx="8">
                  <c:v>0.0318828125000002</c:v>
                </c:pt>
                <c:pt idx="9">
                  <c:v>0.0266890625</c:v>
                </c:pt>
                <c:pt idx="10">
                  <c:v>0.0177828125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E4-B740-8D91-C4AD02E6D536}"/>
            </c:ext>
          </c:extLst>
        </c:ser>
        <c:ser>
          <c:idx val="2"/>
          <c:order val="2"/>
          <c:tx>
            <c:v>après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backward val="330.0"/>
            <c:intercept val="0.0"/>
            <c:dispRSqr val="0"/>
            <c:dispEq val="1"/>
            <c:trendlineLbl>
              <c:layout>
                <c:manualLayout>
                  <c:x val="-0.0401801078396657"/>
                  <c:y val="-0.2977583543565"/>
                </c:manualLayout>
              </c:layout>
              <c:numFmt formatCode="0.0000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'EpM4'!$G$31:$G$48</c:f>
                <c:numCache>
                  <c:formatCode>General</c:formatCode>
                  <c:ptCount val="18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</c:numCache>
              </c:numRef>
            </c:plus>
            <c:minus>
              <c:numRef>
                <c:f>'EpM4'!$G$31:$G$48</c:f>
                <c:numCache>
                  <c:formatCode>General</c:formatCode>
                  <c:ptCount val="18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'EpM4'!$M$31:$M$48</c:f>
                <c:numCache>
                  <c:formatCode>General</c:formatCode>
                  <c:ptCount val="18"/>
                  <c:pt idx="0">
                    <c:v>0.01957515625</c:v>
                  </c:pt>
                  <c:pt idx="1">
                    <c:v>0.01957515625</c:v>
                  </c:pt>
                  <c:pt idx="2">
                    <c:v>0.0196875</c:v>
                  </c:pt>
                  <c:pt idx="3">
                    <c:v>0.019913125</c:v>
                  </c:pt>
                  <c:pt idx="4">
                    <c:v>0.0196875</c:v>
                  </c:pt>
                  <c:pt idx="5">
                    <c:v>0.0194631249999999</c:v>
                  </c:pt>
                  <c:pt idx="6">
                    <c:v>0.0196875</c:v>
                  </c:pt>
                  <c:pt idx="7">
                    <c:v>0.0196875</c:v>
                  </c:pt>
                  <c:pt idx="8">
                    <c:v>0.019463125</c:v>
                  </c:pt>
                  <c:pt idx="9">
                    <c:v>0.01924</c:v>
                  </c:pt>
                  <c:pt idx="10">
                    <c:v>0.01912890625</c:v>
                  </c:pt>
                  <c:pt idx="11">
                    <c:v>0.01924</c:v>
                  </c:pt>
                  <c:pt idx="12">
                    <c:v>0.01924</c:v>
                  </c:pt>
                  <c:pt idx="13">
                    <c:v>0.01924</c:v>
                  </c:pt>
                  <c:pt idx="14">
                    <c:v>0.01868765625</c:v>
                  </c:pt>
                  <c:pt idx="15">
                    <c:v>0.018578125</c:v>
                  </c:pt>
                  <c:pt idx="16">
                    <c:v>0.01868765625</c:v>
                  </c:pt>
                  <c:pt idx="17">
                    <c:v>0.0189076562499999</c:v>
                  </c:pt>
                </c:numCache>
              </c:numRef>
            </c:plus>
            <c:minus>
              <c:numRef>
                <c:f>'EpM4'!$M$31:$M$48</c:f>
                <c:numCache>
                  <c:formatCode>General</c:formatCode>
                  <c:ptCount val="18"/>
                  <c:pt idx="0">
                    <c:v>0.01957515625</c:v>
                  </c:pt>
                  <c:pt idx="1">
                    <c:v>0.01957515625</c:v>
                  </c:pt>
                  <c:pt idx="2">
                    <c:v>0.0196875</c:v>
                  </c:pt>
                  <c:pt idx="3">
                    <c:v>0.019913125</c:v>
                  </c:pt>
                  <c:pt idx="4">
                    <c:v>0.0196875</c:v>
                  </c:pt>
                  <c:pt idx="5">
                    <c:v>0.0194631249999999</c:v>
                  </c:pt>
                  <c:pt idx="6">
                    <c:v>0.0196875</c:v>
                  </c:pt>
                  <c:pt idx="7">
                    <c:v>0.0196875</c:v>
                  </c:pt>
                  <c:pt idx="8">
                    <c:v>0.019463125</c:v>
                  </c:pt>
                  <c:pt idx="9">
                    <c:v>0.01924</c:v>
                  </c:pt>
                  <c:pt idx="10">
                    <c:v>0.01912890625</c:v>
                  </c:pt>
                  <c:pt idx="11">
                    <c:v>0.01924</c:v>
                  </c:pt>
                  <c:pt idx="12">
                    <c:v>0.01924</c:v>
                  </c:pt>
                  <c:pt idx="13">
                    <c:v>0.01924</c:v>
                  </c:pt>
                  <c:pt idx="14">
                    <c:v>0.01868765625</c:v>
                  </c:pt>
                  <c:pt idx="15">
                    <c:v>0.018578125</c:v>
                  </c:pt>
                  <c:pt idx="16">
                    <c:v>0.01868765625</c:v>
                  </c:pt>
                  <c:pt idx="17">
                    <c:v>0.0189076562499999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'EpM4'!$F$31:$F$48</c:f>
              <c:numCache>
                <c:formatCode>0.0</c:formatCode>
                <c:ptCount val="18"/>
                <c:pt idx="0">
                  <c:v>337.5</c:v>
                </c:pt>
                <c:pt idx="1">
                  <c:v>352.5</c:v>
                </c:pt>
                <c:pt idx="2">
                  <c:v>367.4</c:v>
                </c:pt>
                <c:pt idx="3">
                  <c:v>382.5</c:v>
                </c:pt>
                <c:pt idx="4">
                  <c:v>397.6</c:v>
                </c:pt>
                <c:pt idx="5">
                  <c:v>412.5</c:v>
                </c:pt>
                <c:pt idx="6">
                  <c:v>427.4</c:v>
                </c:pt>
                <c:pt idx="7">
                  <c:v>442.5</c:v>
                </c:pt>
                <c:pt idx="8">
                  <c:v>457.4</c:v>
                </c:pt>
                <c:pt idx="9">
                  <c:v>472.3</c:v>
                </c:pt>
                <c:pt idx="10">
                  <c:v>487.0</c:v>
                </c:pt>
                <c:pt idx="11">
                  <c:v>501.8</c:v>
                </c:pt>
                <c:pt idx="12">
                  <c:v>516.6</c:v>
                </c:pt>
                <c:pt idx="13">
                  <c:v>531.4</c:v>
                </c:pt>
                <c:pt idx="14">
                  <c:v>546.2</c:v>
                </c:pt>
                <c:pt idx="15">
                  <c:v>560.5</c:v>
                </c:pt>
                <c:pt idx="16">
                  <c:v>575.2</c:v>
                </c:pt>
                <c:pt idx="17">
                  <c:v>589.6</c:v>
                </c:pt>
              </c:numCache>
            </c:numRef>
          </c:xVal>
          <c:yVal>
            <c:numRef>
              <c:f>'EpM4'!$L$31:$L$48</c:f>
              <c:numCache>
                <c:formatCode>0.000</c:formatCode>
                <c:ptCount val="18"/>
                <c:pt idx="0">
                  <c:v>0.00950000000000023</c:v>
                </c:pt>
                <c:pt idx="1">
                  <c:v>0.00950000000000023</c:v>
                </c:pt>
                <c:pt idx="2">
                  <c:v>0.00856406249999999</c:v>
                </c:pt>
                <c:pt idx="3">
                  <c:v>0.00668281249999958</c:v>
                </c:pt>
                <c:pt idx="4">
                  <c:v>0.00856406249999999</c:v>
                </c:pt>
                <c:pt idx="5">
                  <c:v>0.0104328125000004</c:v>
                </c:pt>
                <c:pt idx="6">
                  <c:v>0.00856406249999999</c:v>
                </c:pt>
                <c:pt idx="7">
                  <c:v>0.00856406249999999</c:v>
                </c:pt>
                <c:pt idx="8">
                  <c:v>0.0104328124999999</c:v>
                </c:pt>
                <c:pt idx="9">
                  <c:v>0.0122890624999998</c:v>
                </c:pt>
                <c:pt idx="10">
                  <c:v>0.0132125</c:v>
                </c:pt>
                <c:pt idx="11">
                  <c:v>0.0122890624999998</c:v>
                </c:pt>
                <c:pt idx="12">
                  <c:v>0.0122890625000003</c:v>
                </c:pt>
                <c:pt idx="13">
                  <c:v>0.0122890624999998</c:v>
                </c:pt>
                <c:pt idx="14">
                  <c:v>0.0168749999999998</c:v>
                </c:pt>
                <c:pt idx="15">
                  <c:v>0.0177828125</c:v>
                </c:pt>
                <c:pt idx="16">
                  <c:v>0.0168749999999998</c:v>
                </c:pt>
                <c:pt idx="17">
                  <c:v>0.0150500000000004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6E4-B740-8D91-C4AD02E6D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731144"/>
        <c:axId val="2102737416"/>
      </c:scatterChart>
      <c:valAx>
        <c:axId val="2102731144"/>
        <c:scaling>
          <c:orientation val="minMax"/>
          <c:max val="6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  (mm)</a:t>
                </a:r>
              </a:p>
            </c:rich>
          </c:tx>
          <c:layout>
            <c:manualLayout>
              <c:xMode val="edge"/>
              <c:yMode val="edge"/>
              <c:x val="0.493244328116924"/>
              <c:y val="0.9023576441150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737416"/>
        <c:crosses val="autoZero"/>
        <c:crossBetween val="midCat"/>
      </c:valAx>
      <c:valAx>
        <c:axId val="2102737416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effectLst/>
                  </a:rPr>
                  <a:t>v</a:t>
                </a:r>
                <a:r>
                  <a:rPr lang="fr-FR" sz="1000" b="1" i="0" u="none" strike="noStrike" baseline="-25000">
                    <a:effectLst/>
                  </a:rPr>
                  <a:t>0</a:t>
                </a:r>
                <a:r>
                  <a:rPr lang="fr-FR" sz="1000" b="1" i="0" u="none" strike="noStrike" baseline="30000">
                    <a:effectLst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/s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200" b="1" i="0" u="none" strike="noStrike" baseline="0">
                    <a:latin typeface="Calibri"/>
                    <a:ea typeface="Calibri"/>
                    <a:cs typeface="Calibri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292793436781736"/>
              <c:y val="0.28619552145438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731144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74002998115"/>
          <c:y val="0.0673401226951503"/>
          <c:w val="0.807175550664832"/>
          <c:h val="0.7575763803204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400046545736651"/>
                  <c:y val="0.0795216971776106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'EpM4'!$Q$20:$Q$30</c:f>
                <c:numCache>
                  <c:formatCode>General</c:formatCode>
                  <c:ptCount val="11"/>
                  <c:pt idx="0">
                    <c:v>0.00293427230046948</c:v>
                  </c:pt>
                  <c:pt idx="1">
                    <c:v>0.00315059861373661</c:v>
                  </c:pt>
                  <c:pt idx="2">
                    <c:v>0.003385240352065</c:v>
                  </c:pt>
                  <c:pt idx="3">
                    <c:v>0.00359712230215827</c:v>
                  </c:pt>
                  <c:pt idx="4">
                    <c:v>0.00375657400450789</c:v>
                  </c:pt>
                  <c:pt idx="5">
                    <c:v>0.0037821482602118</c:v>
                  </c:pt>
                  <c:pt idx="6">
                    <c:v>0.00366300366300366</c:v>
                  </c:pt>
                  <c:pt idx="7">
                    <c:v>0.00347705146036161</c:v>
                  </c:pt>
                  <c:pt idx="8">
                    <c:v>0.00324675324675325</c:v>
                  </c:pt>
                  <c:pt idx="9">
                    <c:v>0.00301386377335744</c:v>
                  </c:pt>
                  <c:pt idx="10">
                    <c:v>0.00280898876404494</c:v>
                  </c:pt>
                </c:numCache>
              </c:numRef>
            </c:plus>
            <c:minus>
              <c:numRef>
                <c:f>'EpM4'!$Q$20:$Q$30</c:f>
                <c:numCache>
                  <c:formatCode>General</c:formatCode>
                  <c:ptCount val="11"/>
                  <c:pt idx="0">
                    <c:v>0.00293427230046948</c:v>
                  </c:pt>
                  <c:pt idx="1">
                    <c:v>0.00315059861373661</c:v>
                  </c:pt>
                  <c:pt idx="2">
                    <c:v>0.003385240352065</c:v>
                  </c:pt>
                  <c:pt idx="3">
                    <c:v>0.00359712230215827</c:v>
                  </c:pt>
                  <c:pt idx="4">
                    <c:v>0.00375657400450789</c:v>
                  </c:pt>
                  <c:pt idx="5">
                    <c:v>0.0037821482602118</c:v>
                  </c:pt>
                  <c:pt idx="6">
                    <c:v>0.00366300366300366</c:v>
                  </c:pt>
                  <c:pt idx="7">
                    <c:v>0.00347705146036161</c:v>
                  </c:pt>
                  <c:pt idx="8">
                    <c:v>0.00324675324675325</c:v>
                  </c:pt>
                  <c:pt idx="9">
                    <c:v>0.00301386377335744</c:v>
                  </c:pt>
                  <c:pt idx="10">
                    <c:v>0.00280898876404494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'EpM4'!$U$20:$U$30</c:f>
                <c:numCache>
                  <c:formatCode>General</c:formatCode>
                  <c:ptCount val="11"/>
                  <c:pt idx="0">
                    <c:v>1.231661210309751</c:v>
                  </c:pt>
                  <c:pt idx="1">
                    <c:v>0.921986518854635</c:v>
                  </c:pt>
                  <c:pt idx="2">
                    <c:v>0.53987209029038</c:v>
                  </c:pt>
                  <c:pt idx="3">
                    <c:v>0.287449653274119</c:v>
                  </c:pt>
                  <c:pt idx="4">
                    <c:v>0.160030634461119</c:v>
                  </c:pt>
                  <c:pt idx="5">
                    <c:v>0.140502724336232</c:v>
                  </c:pt>
                  <c:pt idx="6">
                    <c:v>0.195655129760547</c:v>
                  </c:pt>
                  <c:pt idx="7">
                    <c:v>0.379660158773541</c:v>
                  </c:pt>
                  <c:pt idx="8">
                    <c:v>0.81130209384245</c:v>
                  </c:pt>
                  <c:pt idx="9">
                    <c:v>1.090819495621278</c:v>
                  </c:pt>
                  <c:pt idx="10">
                    <c:v>2.271748338048154</c:v>
                  </c:pt>
                </c:numCache>
              </c:numRef>
            </c:plus>
            <c:minus>
              <c:numRef>
                <c:f>'EpM4'!$U$20:$U$30</c:f>
                <c:numCache>
                  <c:formatCode>General</c:formatCode>
                  <c:ptCount val="11"/>
                  <c:pt idx="0">
                    <c:v>1.231661210309751</c:v>
                  </c:pt>
                  <c:pt idx="1">
                    <c:v>0.921986518854635</c:v>
                  </c:pt>
                  <c:pt idx="2">
                    <c:v>0.53987209029038</c:v>
                  </c:pt>
                  <c:pt idx="3">
                    <c:v>0.287449653274119</c:v>
                  </c:pt>
                  <c:pt idx="4">
                    <c:v>0.160030634461119</c:v>
                  </c:pt>
                  <c:pt idx="5">
                    <c:v>0.140502724336232</c:v>
                  </c:pt>
                  <c:pt idx="6">
                    <c:v>0.195655129760547</c:v>
                  </c:pt>
                  <c:pt idx="7">
                    <c:v>0.379660158773541</c:v>
                  </c:pt>
                  <c:pt idx="8">
                    <c:v>0.81130209384245</c:v>
                  </c:pt>
                  <c:pt idx="9">
                    <c:v>1.090819495621278</c:v>
                  </c:pt>
                  <c:pt idx="10">
                    <c:v>2.271748338048154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'EpM4'!$P$20:$P$30</c:f>
              <c:numCache>
                <c:formatCode>0.000</c:formatCode>
                <c:ptCount val="11"/>
                <c:pt idx="0">
                  <c:v>5.138148614395216</c:v>
                </c:pt>
                <c:pt idx="1">
                  <c:v>5.067015627532363</c:v>
                </c:pt>
                <c:pt idx="2">
                  <c:v>4.995183189537334</c:v>
                </c:pt>
                <c:pt idx="3">
                  <c:v>4.934473933130691</c:v>
                </c:pt>
                <c:pt idx="4">
                  <c:v>4.891100725401066</c:v>
                </c:pt>
                <c:pt idx="5">
                  <c:v>4.884315927417586</c:v>
                </c:pt>
                <c:pt idx="6">
                  <c:v>4.916324614625014</c:v>
                </c:pt>
                <c:pt idx="7">
                  <c:v>4.968423445286946</c:v>
                </c:pt>
                <c:pt idx="8">
                  <c:v>5.03695260241363</c:v>
                </c:pt>
                <c:pt idx="9">
                  <c:v>5.111385197196399</c:v>
                </c:pt>
                <c:pt idx="10">
                  <c:v>5.181783550292085</c:v>
                </c:pt>
              </c:numCache>
            </c:numRef>
          </c:xVal>
          <c:yVal>
            <c:numRef>
              <c:f>'EpM4'!$T$20:$T$30</c:f>
              <c:numCache>
                <c:formatCode>0.00</c:formatCode>
                <c:ptCount val="11"/>
                <c:pt idx="0">
                  <c:v>-4.114394271040403</c:v>
                </c:pt>
                <c:pt idx="1">
                  <c:v>-3.850041069884774</c:v>
                </c:pt>
                <c:pt idx="2">
                  <c:v>-3.390129259928466</c:v>
                </c:pt>
                <c:pt idx="3">
                  <c:v>-2.907730324842568</c:v>
                </c:pt>
                <c:pt idx="4">
                  <c:v>-2.53742032011038</c:v>
                </c:pt>
                <c:pt idx="5">
                  <c:v>-2.465190114432919</c:v>
                </c:pt>
                <c:pt idx="6">
                  <c:v>-2.648144437602516</c:v>
                </c:pt>
                <c:pt idx="7">
                  <c:v>-3.097265456137436</c:v>
                </c:pt>
                <c:pt idx="8">
                  <c:v>-3.713173273732788</c:v>
                </c:pt>
                <c:pt idx="9">
                  <c:v>-3.971074607276956</c:v>
                </c:pt>
                <c:pt idx="10">
                  <c:v>-4.647162396193718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8A-5B40-8A2B-778DD06F7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50952"/>
        <c:axId val="2100657544"/>
      </c:scatterChart>
      <c:valAx>
        <c:axId val="2100650952"/>
        <c:scaling>
          <c:orientation val="minMax"/>
          <c:max val="5.2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r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0.515695490702532"/>
              <c:y val="0.90235764411501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657544"/>
        <c:crosses val="autoZero"/>
        <c:crossBetween val="midCat"/>
        <c:majorUnit val="0.1"/>
        <c:minorUnit val="0.02"/>
      </c:valAx>
      <c:valAx>
        <c:axId val="2100657544"/>
        <c:scaling>
          <c:orientation val="minMax"/>
          <c:max val="-2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CL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14800599623"/>
              <c:y val="0.30976456439769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650952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887662961375"/>
          <c:y val="0.0673401226951503"/>
          <c:w val="0.802818741790323"/>
          <c:h val="0.7575763803204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295504843477"/>
                  <c:y val="-0.050588315877145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5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cumul!$E$6:$E$51</c:f>
                <c:numCache>
                  <c:formatCode>General</c:formatCode>
                  <c:ptCount val="46"/>
                  <c:pt idx="0">
                    <c:v>0.00268817204301075</c:v>
                  </c:pt>
                  <c:pt idx="1">
                    <c:v>0.00286532951289398</c:v>
                  </c:pt>
                  <c:pt idx="2">
                    <c:v>0.00303951367781155</c:v>
                  </c:pt>
                  <c:pt idx="3">
                    <c:v>0.00318471337579618</c:v>
                  </c:pt>
                  <c:pt idx="4">
                    <c:v>0.00328947368421053</c:v>
                  </c:pt>
                  <c:pt idx="5">
                    <c:v>0.00331125827814569</c:v>
                  </c:pt>
                  <c:pt idx="6">
                    <c:v>0.00324675324675325</c:v>
                  </c:pt>
                  <c:pt idx="7">
                    <c:v>0.00314465408805031</c:v>
                  </c:pt>
                  <c:pt idx="8">
                    <c:v>0.003003003003003</c:v>
                  </c:pt>
                  <c:pt idx="9">
                    <c:v>0.00285714285714286</c:v>
                  </c:pt>
                  <c:pt idx="10">
                    <c:v>0.00268817204301075</c:v>
                  </c:pt>
                  <c:pt idx="11">
                    <c:v>0.00253807106598985</c:v>
                  </c:pt>
                  <c:pt idx="13">
                    <c:v>0.00302846759539673</c:v>
                  </c:pt>
                  <c:pt idx="14">
                    <c:v>0.00326370757180157</c:v>
                  </c:pt>
                  <c:pt idx="15">
                    <c:v>0.00351617440225035</c:v>
                  </c:pt>
                  <c:pt idx="16">
                    <c:v>0.0037397157816006</c:v>
                  </c:pt>
                  <c:pt idx="17">
                    <c:v>0.00387596899224806</c:v>
                  </c:pt>
                  <c:pt idx="18">
                    <c:v>0.003813882532418</c:v>
                  </c:pt>
                  <c:pt idx="19">
                    <c:v>0.00366300366300366</c:v>
                  </c:pt>
                  <c:pt idx="20">
                    <c:v>0.00344115622849277</c:v>
                  </c:pt>
                  <c:pt idx="21">
                    <c:v>0.00322997416020672</c:v>
                  </c:pt>
                  <c:pt idx="22">
                    <c:v>0.00299760191846523</c:v>
                  </c:pt>
                  <c:pt idx="24">
                    <c:v>0.00271591526344378</c:v>
                  </c:pt>
                  <c:pt idx="25">
                    <c:v>0.0029603315571344</c:v>
                  </c:pt>
                  <c:pt idx="26">
                    <c:v>0.0032258064516129</c:v>
                  </c:pt>
                  <c:pt idx="27">
                    <c:v>0.00347705146036161</c:v>
                  </c:pt>
                  <c:pt idx="28">
                    <c:v>0.00366568914956012</c:v>
                  </c:pt>
                  <c:pt idx="29">
                    <c:v>0.00367917586460633</c:v>
                  </c:pt>
                  <c:pt idx="30">
                    <c:v>0.00355618776671408</c:v>
                  </c:pt>
                  <c:pt idx="31">
                    <c:v>0.00330906684315023</c:v>
                  </c:pt>
                  <c:pt idx="32">
                    <c:v>0.00304878048780488</c:v>
                  </c:pt>
                  <c:pt idx="33">
                    <c:v>0.00280898876404494</c:v>
                  </c:pt>
                  <c:pt idx="35">
                    <c:v>0.00293427230046948</c:v>
                  </c:pt>
                  <c:pt idx="36">
                    <c:v>0.00315059861373661</c:v>
                  </c:pt>
                  <c:pt idx="37">
                    <c:v>0.003385240352065</c:v>
                  </c:pt>
                  <c:pt idx="38">
                    <c:v>0.00359712230215827</c:v>
                  </c:pt>
                  <c:pt idx="39">
                    <c:v>0.00375657400450789</c:v>
                  </c:pt>
                  <c:pt idx="40">
                    <c:v>0.0037821482602118</c:v>
                  </c:pt>
                  <c:pt idx="41">
                    <c:v>0.00366300366300366</c:v>
                  </c:pt>
                  <c:pt idx="42">
                    <c:v>0.00347705146036161</c:v>
                  </c:pt>
                  <c:pt idx="43">
                    <c:v>0.00324675324675325</c:v>
                  </c:pt>
                  <c:pt idx="44">
                    <c:v>0.00301386377335744</c:v>
                  </c:pt>
                  <c:pt idx="45">
                    <c:v>0.00280898876404494</c:v>
                  </c:pt>
                </c:numCache>
              </c:numRef>
            </c:plus>
            <c:minus>
              <c:numRef>
                <c:f>cumul!$E$6:$E$51</c:f>
                <c:numCache>
                  <c:formatCode>General</c:formatCode>
                  <c:ptCount val="46"/>
                  <c:pt idx="0">
                    <c:v>0.00268817204301075</c:v>
                  </c:pt>
                  <c:pt idx="1">
                    <c:v>0.00286532951289398</c:v>
                  </c:pt>
                  <c:pt idx="2">
                    <c:v>0.00303951367781155</c:v>
                  </c:pt>
                  <c:pt idx="3">
                    <c:v>0.00318471337579618</c:v>
                  </c:pt>
                  <c:pt idx="4">
                    <c:v>0.00328947368421053</c:v>
                  </c:pt>
                  <c:pt idx="5">
                    <c:v>0.00331125827814569</c:v>
                  </c:pt>
                  <c:pt idx="6">
                    <c:v>0.00324675324675325</c:v>
                  </c:pt>
                  <c:pt idx="7">
                    <c:v>0.00314465408805031</c:v>
                  </c:pt>
                  <c:pt idx="8">
                    <c:v>0.003003003003003</c:v>
                  </c:pt>
                  <c:pt idx="9">
                    <c:v>0.00285714285714286</c:v>
                  </c:pt>
                  <c:pt idx="10">
                    <c:v>0.00268817204301075</c:v>
                  </c:pt>
                  <c:pt idx="11">
                    <c:v>0.00253807106598985</c:v>
                  </c:pt>
                  <c:pt idx="13">
                    <c:v>0.00302846759539673</c:v>
                  </c:pt>
                  <c:pt idx="14">
                    <c:v>0.00326370757180157</c:v>
                  </c:pt>
                  <c:pt idx="15">
                    <c:v>0.00351617440225035</c:v>
                  </c:pt>
                  <c:pt idx="16">
                    <c:v>0.0037397157816006</c:v>
                  </c:pt>
                  <c:pt idx="17">
                    <c:v>0.00387596899224806</c:v>
                  </c:pt>
                  <c:pt idx="18">
                    <c:v>0.003813882532418</c:v>
                  </c:pt>
                  <c:pt idx="19">
                    <c:v>0.00366300366300366</c:v>
                  </c:pt>
                  <c:pt idx="20">
                    <c:v>0.00344115622849277</c:v>
                  </c:pt>
                  <c:pt idx="21">
                    <c:v>0.00322997416020672</c:v>
                  </c:pt>
                  <c:pt idx="22">
                    <c:v>0.00299760191846523</c:v>
                  </c:pt>
                  <c:pt idx="24">
                    <c:v>0.00271591526344378</c:v>
                  </c:pt>
                  <c:pt idx="25">
                    <c:v>0.0029603315571344</c:v>
                  </c:pt>
                  <c:pt idx="26">
                    <c:v>0.0032258064516129</c:v>
                  </c:pt>
                  <c:pt idx="27">
                    <c:v>0.00347705146036161</c:v>
                  </c:pt>
                  <c:pt idx="28">
                    <c:v>0.00366568914956012</c:v>
                  </c:pt>
                  <c:pt idx="29">
                    <c:v>0.00367917586460633</c:v>
                  </c:pt>
                  <c:pt idx="30">
                    <c:v>0.00355618776671408</c:v>
                  </c:pt>
                  <c:pt idx="31">
                    <c:v>0.00330906684315023</c:v>
                  </c:pt>
                  <c:pt idx="32">
                    <c:v>0.00304878048780488</c:v>
                  </c:pt>
                  <c:pt idx="33">
                    <c:v>0.00280898876404494</c:v>
                  </c:pt>
                  <c:pt idx="35">
                    <c:v>0.00293427230046948</c:v>
                  </c:pt>
                  <c:pt idx="36">
                    <c:v>0.00315059861373661</c:v>
                  </c:pt>
                  <c:pt idx="37">
                    <c:v>0.003385240352065</c:v>
                  </c:pt>
                  <c:pt idx="38">
                    <c:v>0.00359712230215827</c:v>
                  </c:pt>
                  <c:pt idx="39">
                    <c:v>0.00375657400450789</c:v>
                  </c:pt>
                  <c:pt idx="40">
                    <c:v>0.0037821482602118</c:v>
                  </c:pt>
                  <c:pt idx="41">
                    <c:v>0.00366300366300366</c:v>
                  </c:pt>
                  <c:pt idx="42">
                    <c:v>0.00347705146036161</c:v>
                  </c:pt>
                  <c:pt idx="43">
                    <c:v>0.00324675324675325</c:v>
                  </c:pt>
                  <c:pt idx="44">
                    <c:v>0.00301386377335744</c:v>
                  </c:pt>
                  <c:pt idx="45">
                    <c:v>0.00280898876404494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cumul!$G$6:$G$51</c:f>
                <c:numCache>
                  <c:formatCode>General</c:formatCode>
                  <c:ptCount val="46"/>
                  <c:pt idx="0">
                    <c:v>1.40175799203121</c:v>
                  </c:pt>
                  <c:pt idx="1">
                    <c:v>0.681726891127108</c:v>
                  </c:pt>
                  <c:pt idx="2">
                    <c:v>0.33279716783506</c:v>
                  </c:pt>
                  <c:pt idx="3">
                    <c:v>0.189717405151396</c:v>
                  </c:pt>
                  <c:pt idx="4">
                    <c:v>0.132901544032859</c:v>
                  </c:pt>
                  <c:pt idx="5">
                    <c:v>0.126605597005242</c:v>
                  </c:pt>
                  <c:pt idx="6">
                    <c:v>0.139833418710287</c:v>
                  </c:pt>
                  <c:pt idx="7">
                    <c:v>0.169264074156136</c:v>
                  </c:pt>
                  <c:pt idx="8">
                    <c:v>0.26326394966552</c:v>
                  </c:pt>
                  <c:pt idx="9">
                    <c:v>0.433655022248507</c:v>
                  </c:pt>
                  <c:pt idx="10">
                    <c:v>0.759850060912954</c:v>
                  </c:pt>
                  <c:pt idx="11">
                    <c:v>0.99805567405068</c:v>
                  </c:pt>
                  <c:pt idx="13">
                    <c:v>1.227857207839179</c:v>
                  </c:pt>
                  <c:pt idx="14">
                    <c:v>0.636598580666622</c:v>
                  </c:pt>
                  <c:pt idx="15">
                    <c:v>0.358420823640503</c:v>
                  </c:pt>
                  <c:pt idx="16">
                    <c:v>0.22820245456758</c:v>
                  </c:pt>
                  <c:pt idx="17">
                    <c:v>0.147168663537324</c:v>
                  </c:pt>
                  <c:pt idx="18">
                    <c:v>0.134339487022269</c:v>
                  </c:pt>
                  <c:pt idx="19">
                    <c:v>0.215071687899534</c:v>
                  </c:pt>
                  <c:pt idx="20">
                    <c:v>0.334930033042067</c:v>
                  </c:pt>
                  <c:pt idx="21">
                    <c:v>0.528538961405764</c:v>
                  </c:pt>
                  <c:pt idx="22">
                    <c:v>1.782655393579773</c:v>
                  </c:pt>
                  <c:pt idx="24">
                    <c:v>1.151219381345161</c:v>
                  </c:pt>
                  <c:pt idx="25">
                    <c:v>0.622712527284029</c:v>
                  </c:pt>
                  <c:pt idx="26">
                    <c:v>0.226434789921597</c:v>
                  </c:pt>
                  <c:pt idx="27">
                    <c:v>0.108533442447316</c:v>
                  </c:pt>
                  <c:pt idx="28">
                    <c:v>0.0481595369318134</c:v>
                  </c:pt>
                  <c:pt idx="29">
                    <c:v>0.0385300783903269</c:v>
                  </c:pt>
                  <c:pt idx="30">
                    <c:v>0.0773972400771401</c:v>
                  </c:pt>
                  <c:pt idx="31">
                    <c:v>0.177793212587391</c:v>
                  </c:pt>
                  <c:pt idx="32">
                    <c:v>0.345207316696253</c:v>
                  </c:pt>
                  <c:pt idx="33">
                    <c:v>0.781835709915008</c:v>
                  </c:pt>
                  <c:pt idx="35">
                    <c:v>1.231661210309751</c:v>
                  </c:pt>
                  <c:pt idx="36">
                    <c:v>0.921986518854635</c:v>
                  </c:pt>
                  <c:pt idx="37">
                    <c:v>0.53987209029038</c:v>
                  </c:pt>
                  <c:pt idx="38">
                    <c:v>0.287449653274119</c:v>
                  </c:pt>
                  <c:pt idx="39">
                    <c:v>0.160030634461119</c:v>
                  </c:pt>
                  <c:pt idx="40">
                    <c:v>0.140502724336232</c:v>
                  </c:pt>
                  <c:pt idx="41">
                    <c:v>0.195655129760547</c:v>
                  </c:pt>
                  <c:pt idx="42">
                    <c:v>0.379660158773541</c:v>
                  </c:pt>
                  <c:pt idx="43">
                    <c:v>0.81130209384245</c:v>
                  </c:pt>
                  <c:pt idx="44">
                    <c:v>1.090819495621278</c:v>
                  </c:pt>
                  <c:pt idx="45">
                    <c:v>2.271748338048154</c:v>
                  </c:pt>
                </c:numCache>
              </c:numRef>
            </c:plus>
            <c:minus>
              <c:numRef>
                <c:f>cumul!$G$6:$G$51</c:f>
                <c:numCache>
                  <c:formatCode>General</c:formatCode>
                  <c:ptCount val="46"/>
                  <c:pt idx="0">
                    <c:v>1.40175799203121</c:v>
                  </c:pt>
                  <c:pt idx="1">
                    <c:v>0.681726891127108</c:v>
                  </c:pt>
                  <c:pt idx="2">
                    <c:v>0.33279716783506</c:v>
                  </c:pt>
                  <c:pt idx="3">
                    <c:v>0.189717405151396</c:v>
                  </c:pt>
                  <c:pt idx="4">
                    <c:v>0.132901544032859</c:v>
                  </c:pt>
                  <c:pt idx="5">
                    <c:v>0.126605597005242</c:v>
                  </c:pt>
                  <c:pt idx="6">
                    <c:v>0.139833418710287</c:v>
                  </c:pt>
                  <c:pt idx="7">
                    <c:v>0.169264074156136</c:v>
                  </c:pt>
                  <c:pt idx="8">
                    <c:v>0.26326394966552</c:v>
                  </c:pt>
                  <c:pt idx="9">
                    <c:v>0.433655022248507</c:v>
                  </c:pt>
                  <c:pt idx="10">
                    <c:v>0.759850060912954</c:v>
                  </c:pt>
                  <c:pt idx="11">
                    <c:v>0.99805567405068</c:v>
                  </c:pt>
                  <c:pt idx="13">
                    <c:v>1.227857207839179</c:v>
                  </c:pt>
                  <c:pt idx="14">
                    <c:v>0.636598580666622</c:v>
                  </c:pt>
                  <c:pt idx="15">
                    <c:v>0.358420823640503</c:v>
                  </c:pt>
                  <c:pt idx="16">
                    <c:v>0.22820245456758</c:v>
                  </c:pt>
                  <c:pt idx="17">
                    <c:v>0.147168663537324</c:v>
                  </c:pt>
                  <c:pt idx="18">
                    <c:v>0.134339487022269</c:v>
                  </c:pt>
                  <c:pt idx="19">
                    <c:v>0.215071687899534</c:v>
                  </c:pt>
                  <c:pt idx="20">
                    <c:v>0.334930033042067</c:v>
                  </c:pt>
                  <c:pt idx="21">
                    <c:v>0.528538961405764</c:v>
                  </c:pt>
                  <c:pt idx="22">
                    <c:v>1.782655393579773</c:v>
                  </c:pt>
                  <c:pt idx="24">
                    <c:v>1.151219381345161</c:v>
                  </c:pt>
                  <c:pt idx="25">
                    <c:v>0.622712527284029</c:v>
                  </c:pt>
                  <c:pt idx="26">
                    <c:v>0.226434789921597</c:v>
                  </c:pt>
                  <c:pt idx="27">
                    <c:v>0.108533442447316</c:v>
                  </c:pt>
                  <c:pt idx="28">
                    <c:v>0.0481595369318134</c:v>
                  </c:pt>
                  <c:pt idx="29">
                    <c:v>0.0385300783903269</c:v>
                  </c:pt>
                  <c:pt idx="30">
                    <c:v>0.0773972400771401</c:v>
                  </c:pt>
                  <c:pt idx="31">
                    <c:v>0.177793212587391</c:v>
                  </c:pt>
                  <c:pt idx="32">
                    <c:v>0.345207316696253</c:v>
                  </c:pt>
                  <c:pt idx="33">
                    <c:v>0.781835709915008</c:v>
                  </c:pt>
                  <c:pt idx="35">
                    <c:v>1.231661210309751</c:v>
                  </c:pt>
                  <c:pt idx="36">
                    <c:v>0.921986518854635</c:v>
                  </c:pt>
                  <c:pt idx="37">
                    <c:v>0.53987209029038</c:v>
                  </c:pt>
                  <c:pt idx="38">
                    <c:v>0.287449653274119</c:v>
                  </c:pt>
                  <c:pt idx="39">
                    <c:v>0.160030634461119</c:v>
                  </c:pt>
                  <c:pt idx="40">
                    <c:v>0.140502724336232</c:v>
                  </c:pt>
                  <c:pt idx="41">
                    <c:v>0.195655129760547</c:v>
                  </c:pt>
                  <c:pt idx="42">
                    <c:v>0.379660158773541</c:v>
                  </c:pt>
                  <c:pt idx="43">
                    <c:v>0.81130209384245</c:v>
                  </c:pt>
                  <c:pt idx="44">
                    <c:v>1.090819495621278</c:v>
                  </c:pt>
                  <c:pt idx="45">
                    <c:v>2.271748338048154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cumul!$D$6:$D$51</c:f>
              <c:numCache>
                <c:formatCode>0.000</c:formatCode>
                <c:ptCount val="46"/>
                <c:pt idx="0">
                  <c:v>5.225746673713201</c:v>
                </c:pt>
                <c:pt idx="1">
                  <c:v>5.161924741642482</c:v>
                </c:pt>
                <c:pt idx="2">
                  <c:v>5.102910570205426</c:v>
                </c:pt>
                <c:pt idx="3">
                  <c:v>5.056245805348307</c:v>
                </c:pt>
                <c:pt idx="4">
                  <c:v>5.023880520846276</c:v>
                </c:pt>
                <c:pt idx="5">
                  <c:v>5.017279836814924</c:v>
                </c:pt>
                <c:pt idx="6">
                  <c:v>5.036952602413628</c:v>
                </c:pt>
                <c:pt idx="7">
                  <c:v>5.068904202220232</c:v>
                </c:pt>
                <c:pt idx="8">
                  <c:v>5.114995309420499</c:v>
                </c:pt>
                <c:pt idx="9">
                  <c:v>5.164785973923514</c:v>
                </c:pt>
                <c:pt idx="10">
                  <c:v>5.225746673713201</c:v>
                </c:pt>
                <c:pt idx="11">
                  <c:v>5.283203728737988</c:v>
                </c:pt>
                <c:pt idx="13">
                  <c:v>5.106551350926082</c:v>
                </c:pt>
                <c:pt idx="14">
                  <c:v>5.031744257306491</c:v>
                </c:pt>
                <c:pt idx="15">
                  <c:v>4.95723451736914</c:v>
                </c:pt>
                <c:pt idx="16">
                  <c:v>4.895598484107897</c:v>
                </c:pt>
                <c:pt idx="17">
                  <c:v>4.859812404361671</c:v>
                </c:pt>
                <c:pt idx="18">
                  <c:v>4.875960390769654</c:v>
                </c:pt>
                <c:pt idx="19">
                  <c:v>4.916324614625014</c:v>
                </c:pt>
                <c:pt idx="20">
                  <c:v>4.978800570576237</c:v>
                </c:pt>
                <c:pt idx="21">
                  <c:v>5.042133961155627</c:v>
                </c:pt>
                <c:pt idx="22">
                  <c:v>5.116795489924646</c:v>
                </c:pt>
                <c:pt idx="24">
                  <c:v>5.215479088239032</c:v>
                </c:pt>
                <c:pt idx="25">
                  <c:v>5.129306823813755</c:v>
                </c:pt>
                <c:pt idx="26">
                  <c:v>5.043425116919247</c:v>
                </c:pt>
                <c:pt idx="27">
                  <c:v>4.968423445286946</c:v>
                </c:pt>
                <c:pt idx="28">
                  <c:v>4.915591745409361</c:v>
                </c:pt>
                <c:pt idx="29">
                  <c:v>4.911919321157098</c:v>
                </c:pt>
                <c:pt idx="30">
                  <c:v>4.945918979376565</c:v>
                </c:pt>
                <c:pt idx="31">
                  <c:v>5.017941869278694</c:v>
                </c:pt>
                <c:pt idx="32">
                  <c:v>5.099866427824198</c:v>
                </c:pt>
                <c:pt idx="33">
                  <c:v>5.181783550292085</c:v>
                </c:pt>
                <c:pt idx="35">
                  <c:v>5.138148614395215</c:v>
                </c:pt>
                <c:pt idx="36">
                  <c:v>5.067015627532363</c:v>
                </c:pt>
                <c:pt idx="37">
                  <c:v>4.995183189537334</c:v>
                </c:pt>
                <c:pt idx="38">
                  <c:v>4.934473933130691</c:v>
                </c:pt>
                <c:pt idx="39">
                  <c:v>4.891100725401066</c:v>
                </c:pt>
                <c:pt idx="40">
                  <c:v>4.884315927417585</c:v>
                </c:pt>
                <c:pt idx="41">
                  <c:v>4.916324614625014</c:v>
                </c:pt>
                <c:pt idx="42">
                  <c:v>4.968423445286946</c:v>
                </c:pt>
                <c:pt idx="43">
                  <c:v>5.036952602413628</c:v>
                </c:pt>
                <c:pt idx="44">
                  <c:v>5.111385197196399</c:v>
                </c:pt>
                <c:pt idx="45">
                  <c:v>5.181783550292085</c:v>
                </c:pt>
              </c:numCache>
            </c:numRef>
          </c:xVal>
          <c:yVal>
            <c:numRef>
              <c:f>cumul!$F$6:$F$51</c:f>
              <c:numCache>
                <c:formatCode>0.00</c:formatCode>
                <c:ptCount val="46"/>
                <c:pt idx="0">
                  <c:v>-5.289270634136023</c:v>
                </c:pt>
                <c:pt idx="1">
                  <c:v>-4.648836615599447</c:v>
                </c:pt>
                <c:pt idx="2">
                  <c:v>-4.06601019862007</c:v>
                </c:pt>
                <c:pt idx="3">
                  <c:v>-3.672549822368719</c:v>
                </c:pt>
                <c:pt idx="4">
                  <c:v>-3.466703232734727</c:v>
                </c:pt>
                <c:pt idx="5">
                  <c:v>-3.454745672785157</c:v>
                </c:pt>
                <c:pt idx="6">
                  <c:v>-3.530006607951348</c:v>
                </c:pt>
                <c:pt idx="7">
                  <c:v>-3.664830951356797</c:v>
                </c:pt>
                <c:pt idx="8">
                  <c:v>-3.989666759559767</c:v>
                </c:pt>
                <c:pt idx="9">
                  <c:v>-4.401675844405801</c:v>
                </c:pt>
                <c:pt idx="10">
                  <c:v>-4.907214608693134</c:v>
                </c:pt>
                <c:pt idx="11">
                  <c:v>-5.176440991652283</c:v>
                </c:pt>
                <c:pt idx="13">
                  <c:v>-4.079111624778533</c:v>
                </c:pt>
                <c:pt idx="14">
                  <c:v>-3.498001524373539</c:v>
                </c:pt>
                <c:pt idx="15">
                  <c:v>-3.038563159546204</c:v>
                </c:pt>
                <c:pt idx="16">
                  <c:v>-2.722740527505947</c:v>
                </c:pt>
                <c:pt idx="17">
                  <c:v>-2.464896602828296</c:v>
                </c:pt>
                <c:pt idx="18">
                  <c:v>-2.416441233381026</c:v>
                </c:pt>
                <c:pt idx="19">
                  <c:v>-2.677065910497775</c:v>
                </c:pt>
                <c:pt idx="20">
                  <c:v>-2.972367713166398</c:v>
                </c:pt>
                <c:pt idx="21">
                  <c:v>-3.319145985063377</c:v>
                </c:pt>
                <c:pt idx="22">
                  <c:v>-4.387031940342713</c:v>
                </c:pt>
                <c:pt idx="24">
                  <c:v>-4.94241465403658</c:v>
                </c:pt>
                <c:pt idx="25">
                  <c:v>-4.381675762903247</c:v>
                </c:pt>
                <c:pt idx="26">
                  <c:v>-3.563050140943727</c:v>
                </c:pt>
                <c:pt idx="27">
                  <c:v>-3.09924439977115</c:v>
                </c:pt>
                <c:pt idx="28">
                  <c:v>-2.761893410427998</c:v>
                </c:pt>
                <c:pt idx="29">
                  <c:v>-2.702980573408095</c:v>
                </c:pt>
                <c:pt idx="30">
                  <c:v>-2.933982742201941</c:v>
                </c:pt>
                <c:pt idx="31">
                  <c:v>-3.389176884850921</c:v>
                </c:pt>
                <c:pt idx="32">
                  <c:v>-3.871979073520114</c:v>
                </c:pt>
                <c:pt idx="33">
                  <c:v>-4.566392199028715</c:v>
                </c:pt>
                <c:pt idx="35">
                  <c:v>-4.114394271040403</c:v>
                </c:pt>
                <c:pt idx="36">
                  <c:v>-3.850041069884774</c:v>
                </c:pt>
                <c:pt idx="37">
                  <c:v>-3.390129259928467</c:v>
                </c:pt>
                <c:pt idx="38">
                  <c:v>-2.907730324842568</c:v>
                </c:pt>
                <c:pt idx="39">
                  <c:v>-2.53742032011038</c:v>
                </c:pt>
                <c:pt idx="40">
                  <c:v>-2.465190114432919</c:v>
                </c:pt>
                <c:pt idx="41">
                  <c:v>-2.648144437602516</c:v>
                </c:pt>
                <c:pt idx="42">
                  <c:v>-3.097265456137436</c:v>
                </c:pt>
                <c:pt idx="43">
                  <c:v>-3.713173273732788</c:v>
                </c:pt>
                <c:pt idx="44">
                  <c:v>-3.971074607276956</c:v>
                </c:pt>
                <c:pt idx="45">
                  <c:v>-4.647162396193717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30-9744-AF79-0D17972A1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726456"/>
        <c:axId val="2100733048"/>
      </c:scatterChart>
      <c:valAx>
        <c:axId val="2100726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r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0.5140856855324"/>
              <c:y val="0.90235764411501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733048"/>
        <c:crosses val="autoZero"/>
        <c:crossBetween val="midCat"/>
      </c:valAx>
      <c:valAx>
        <c:axId val="2100733048"/>
        <c:scaling>
          <c:orientation val="minMax"/>
          <c:max val="-2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</a:t>
                </a:r>
                <a:r>
                  <a:rPr lang="fr-FR" sz="95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95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95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-</a:t>
                </a:r>
                <a:r>
                  <a:rPr lang="fr-FR" sz="950" b="1" i="1" u="none" strike="noStrike" baseline="0"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v</a:t>
                </a:r>
                <a:r>
                  <a:rPr lang="fr-FR" sz="95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95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CL</a:t>
                </a:r>
                <a:r>
                  <a:rPr lang="fr-FR" sz="95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305165018809187"/>
              <c:y val="0.3131315705324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72645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41785040162"/>
          <c:y val="0.0675675675675676"/>
          <c:w val="0.796841046554883"/>
          <c:h val="0.756756756756757"/>
        </c:manualLayout>
      </c:layout>
      <c:scatterChart>
        <c:scatterStyle val="lineMarker"/>
        <c:varyColors val="0"/>
        <c:ser>
          <c:idx val="0"/>
          <c:order val="0"/>
          <c:tx>
            <c:v>avant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'EpM1'!$G$7:$G$17</c:f>
                <c:numCache>
                  <c:formatCode>General</c:formatCode>
                  <c:ptCount val="1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</c:numCache>
              </c:numRef>
            </c:plus>
            <c:minus>
              <c:numRef>
                <c:f>'EpM1'!$G$7:$G$17</c:f>
                <c:numCache>
                  <c:formatCode>General</c:formatCode>
                  <c:ptCount val="11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'EpM1'!$M$7:$M$17</c:f>
                <c:numCache>
                  <c:formatCode>General</c:formatCode>
                  <c:ptCount val="11"/>
                  <c:pt idx="0">
                    <c:v>0.00937875</c:v>
                  </c:pt>
                  <c:pt idx="1">
                    <c:v>0.00925166666666666</c:v>
                  </c:pt>
                  <c:pt idx="2">
                    <c:v>0.00879282407407407</c:v>
                  </c:pt>
                  <c:pt idx="3">
                    <c:v>0.00866962962962963</c:v>
                  </c:pt>
                  <c:pt idx="4">
                    <c:v>0.00879282407407407</c:v>
                  </c:pt>
                  <c:pt idx="5">
                    <c:v>0.00895837962962963</c:v>
                  </c:pt>
                  <c:pt idx="6">
                    <c:v>0.00854726851851852</c:v>
                  </c:pt>
                  <c:pt idx="7">
                    <c:v>0.008265</c:v>
                  </c:pt>
                  <c:pt idx="8">
                    <c:v>0.00794796296296296</c:v>
                  </c:pt>
                  <c:pt idx="9">
                    <c:v>0.00779166666666667</c:v>
                  </c:pt>
                  <c:pt idx="10">
                    <c:v>0.00756</c:v>
                  </c:pt>
                </c:numCache>
              </c:numRef>
            </c:plus>
            <c:minus>
              <c:numRef>
                <c:f>'EpM1'!$M$7:$M$17</c:f>
                <c:numCache>
                  <c:formatCode>General</c:formatCode>
                  <c:ptCount val="11"/>
                  <c:pt idx="0">
                    <c:v>0.00937875</c:v>
                  </c:pt>
                  <c:pt idx="1">
                    <c:v>0.00925166666666666</c:v>
                  </c:pt>
                  <c:pt idx="2">
                    <c:v>0.00879282407407407</c:v>
                  </c:pt>
                  <c:pt idx="3">
                    <c:v>0.00866962962962963</c:v>
                  </c:pt>
                  <c:pt idx="4">
                    <c:v>0.00879282407407407</c:v>
                  </c:pt>
                  <c:pt idx="5">
                    <c:v>0.00895837962962963</c:v>
                  </c:pt>
                  <c:pt idx="6">
                    <c:v>0.00854726851851852</c:v>
                  </c:pt>
                  <c:pt idx="7">
                    <c:v>0.008265</c:v>
                  </c:pt>
                  <c:pt idx="8">
                    <c:v>0.00794796296296296</c:v>
                  </c:pt>
                  <c:pt idx="9">
                    <c:v>0.00779166666666667</c:v>
                  </c:pt>
                  <c:pt idx="10">
                    <c:v>0.00756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'EpM1'!$F$7:$F$17</c:f>
              <c:numCache>
                <c:formatCode>0.0</c:formatCode>
                <c:ptCount val="11"/>
                <c:pt idx="0">
                  <c:v>0.0</c:v>
                </c:pt>
                <c:pt idx="1">
                  <c:v>18.8</c:v>
                </c:pt>
                <c:pt idx="2">
                  <c:v>36.6</c:v>
                </c:pt>
                <c:pt idx="3">
                  <c:v>54.3</c:v>
                </c:pt>
                <c:pt idx="4">
                  <c:v>71.8</c:v>
                </c:pt>
                <c:pt idx="5">
                  <c:v>89.8</c:v>
                </c:pt>
                <c:pt idx="6">
                  <c:v>107.7</c:v>
                </c:pt>
                <c:pt idx="7">
                  <c:v>124.7</c:v>
                </c:pt>
                <c:pt idx="8">
                  <c:v>141.9</c:v>
                </c:pt>
                <c:pt idx="9">
                  <c:v>158.1</c:v>
                </c:pt>
                <c:pt idx="10">
                  <c:v>174.9</c:v>
                </c:pt>
              </c:numCache>
            </c:numRef>
          </c:xVal>
          <c:yVal>
            <c:numRef>
              <c:f>'EpM1'!$L$7:$L$17</c:f>
              <c:numCache>
                <c:formatCode>0.000</c:formatCode>
                <c:ptCount val="11"/>
                <c:pt idx="0">
                  <c:v>0.0</c:v>
                </c:pt>
                <c:pt idx="1">
                  <c:v>0.00153125000000004</c:v>
                </c:pt>
                <c:pt idx="2">
                  <c:v>0.00703888888888893</c:v>
                </c:pt>
                <c:pt idx="3">
                  <c:v>0.00851180555555562</c:v>
                </c:pt>
                <c:pt idx="4">
                  <c:v>0.00703888888888893</c:v>
                </c:pt>
                <c:pt idx="5">
                  <c:v>0.00505555555555558</c:v>
                </c:pt>
                <c:pt idx="6">
                  <c:v>0.00997222222222223</c:v>
                </c:pt>
                <c:pt idx="7">
                  <c:v>0.01333125</c:v>
                </c:pt>
                <c:pt idx="8">
                  <c:v>0.0170868055555556</c:v>
                </c:pt>
                <c:pt idx="9">
                  <c:v>0.01893125</c:v>
                </c:pt>
                <c:pt idx="10">
                  <c:v>0.02165625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0AB-D44C-9F66-35BCA7D3BE6E}"/>
            </c:ext>
          </c:extLst>
        </c:ser>
        <c:ser>
          <c:idx val="1"/>
          <c:order val="1"/>
          <c:tx>
            <c:v>pendant</c:v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'EpM1'!$G$18:$G$29</c:f>
                <c:numCache>
                  <c:formatCode>General</c:formatCode>
                  <c:ptCount val="12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</c:numCache>
              </c:numRef>
            </c:plus>
            <c:minus>
              <c:numRef>
                <c:f>'EpM1'!$G$18:$G$29</c:f>
                <c:numCache>
                  <c:formatCode>General</c:formatCode>
                  <c:ptCount val="12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'EpM1'!$M$18:$M$29</c:f>
                <c:numCache>
                  <c:formatCode>General</c:formatCode>
                  <c:ptCount val="12"/>
                  <c:pt idx="0">
                    <c:v>0.00673907407407407</c:v>
                  </c:pt>
                  <c:pt idx="1">
                    <c:v>0.00617018518518518</c:v>
                  </c:pt>
                  <c:pt idx="2">
                    <c:v>0.00532875</c:v>
                  </c:pt>
                  <c:pt idx="3">
                    <c:v>0.00442518518518519</c:v>
                  </c:pt>
                  <c:pt idx="4">
                    <c:v>0.0037362962962963</c:v>
                  </c:pt>
                  <c:pt idx="5">
                    <c:v>0.0035724074074074</c:v>
                  </c:pt>
                  <c:pt idx="6">
                    <c:v>0.00365393518518518</c:v>
                  </c:pt>
                  <c:pt idx="7">
                    <c:v>0.00387541666666667</c:v>
                  </c:pt>
                  <c:pt idx="8">
                    <c:v>0.00439541666666667</c:v>
                  </c:pt>
                  <c:pt idx="9">
                    <c:v>0.00482060185185185</c:v>
                  </c:pt>
                  <c:pt idx="10">
                    <c:v>0.00510351851851851</c:v>
                  </c:pt>
                  <c:pt idx="11">
                    <c:v>0.00510351851851851</c:v>
                  </c:pt>
                </c:numCache>
              </c:numRef>
            </c:plus>
            <c:minus>
              <c:numRef>
                <c:f>'EpM1'!$M$18:$M$29</c:f>
                <c:numCache>
                  <c:formatCode>General</c:formatCode>
                  <c:ptCount val="12"/>
                  <c:pt idx="0">
                    <c:v>0.00673907407407407</c:v>
                  </c:pt>
                  <c:pt idx="1">
                    <c:v>0.00617018518518518</c:v>
                  </c:pt>
                  <c:pt idx="2">
                    <c:v>0.00532875</c:v>
                  </c:pt>
                  <c:pt idx="3">
                    <c:v>0.00442518518518519</c:v>
                  </c:pt>
                  <c:pt idx="4">
                    <c:v>0.0037362962962963</c:v>
                  </c:pt>
                  <c:pt idx="5">
                    <c:v>0.0035724074074074</c:v>
                  </c:pt>
                  <c:pt idx="6">
                    <c:v>0.00365393518518518</c:v>
                  </c:pt>
                  <c:pt idx="7">
                    <c:v>0.00387541666666667</c:v>
                  </c:pt>
                  <c:pt idx="8">
                    <c:v>0.00439541666666667</c:v>
                  </c:pt>
                  <c:pt idx="9">
                    <c:v>0.00482060185185185</c:v>
                  </c:pt>
                  <c:pt idx="10">
                    <c:v>0.00510351851851851</c:v>
                  </c:pt>
                  <c:pt idx="11">
                    <c:v>0.00510351851851851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'EpM1'!$F$18:$F$29</c:f>
              <c:numCache>
                <c:formatCode>0.0</c:formatCode>
                <c:ptCount val="12"/>
                <c:pt idx="0">
                  <c:v>190.5</c:v>
                </c:pt>
                <c:pt idx="1">
                  <c:v>205.1</c:v>
                </c:pt>
                <c:pt idx="2">
                  <c:v>219.1</c:v>
                </c:pt>
                <c:pt idx="3">
                  <c:v>231.2</c:v>
                </c:pt>
                <c:pt idx="4">
                  <c:v>242.3</c:v>
                </c:pt>
                <c:pt idx="5">
                  <c:v>252.0</c:v>
                </c:pt>
                <c:pt idx="6">
                  <c:v>262.5</c:v>
                </c:pt>
                <c:pt idx="7">
                  <c:v>272.5</c:v>
                </c:pt>
                <c:pt idx="8">
                  <c:v>283.8</c:v>
                </c:pt>
                <c:pt idx="9">
                  <c:v>295.6</c:v>
                </c:pt>
                <c:pt idx="10">
                  <c:v>308.3</c:v>
                </c:pt>
                <c:pt idx="11">
                  <c:v>321.0</c:v>
                </c:pt>
              </c:numCache>
            </c:numRef>
          </c:xVal>
          <c:yVal>
            <c:numRef>
              <c:f>'EpM1'!$L$18:$L$29</c:f>
              <c:numCache>
                <c:formatCode>0.000</c:formatCode>
                <c:ptCount val="12"/>
                <c:pt idx="0">
                  <c:v>0.031220138888889</c:v>
                </c:pt>
                <c:pt idx="1">
                  <c:v>0.0377534722222223</c:v>
                </c:pt>
                <c:pt idx="2">
                  <c:v>0.0472500000000001</c:v>
                </c:pt>
                <c:pt idx="3">
                  <c:v>0.0571784722222222</c:v>
                </c:pt>
                <c:pt idx="4">
                  <c:v>0.0645118055555556</c:v>
                </c:pt>
                <c:pt idx="5">
                  <c:v>0.0662201388888889</c:v>
                </c:pt>
                <c:pt idx="6">
                  <c:v>0.0653722222222222</c:v>
                </c:pt>
                <c:pt idx="7">
                  <c:v>0.06305</c:v>
                </c:pt>
                <c:pt idx="8">
                  <c:v>0.0574999999999999</c:v>
                </c:pt>
                <c:pt idx="9">
                  <c:v>0.0528722222222222</c:v>
                </c:pt>
                <c:pt idx="10">
                  <c:v>0.0497534722222223</c:v>
                </c:pt>
                <c:pt idx="11">
                  <c:v>0.0497534722222223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AB-D44C-9F66-35BCA7D3BE6E}"/>
            </c:ext>
          </c:extLst>
        </c:ser>
        <c:ser>
          <c:idx val="2"/>
          <c:order val="2"/>
          <c:tx>
            <c:v>après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backward val="330.0"/>
            <c:intercept val="0.0"/>
            <c:dispRSqr val="0"/>
            <c:dispEq val="1"/>
            <c:trendlineLbl>
              <c:layout>
                <c:manualLayout>
                  <c:x val="-0.0485417766847145"/>
                  <c:y val="0.327786763141094"/>
                </c:manualLayout>
              </c:layout>
              <c:numFmt formatCode="0.0000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'EpM1'!$G$30:$G$54</c:f>
                <c:numCache>
                  <c:formatCode>General</c:formatCode>
                  <c:ptCount val="2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</c:numCache>
              </c:numRef>
            </c:plus>
            <c:minus>
              <c:numRef>
                <c:f>'EpM1'!$G$30:$G$54</c:f>
                <c:numCache>
                  <c:formatCode>General</c:formatCode>
                  <c:ptCount val="2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  <c:pt idx="14">
                    <c:v>0.3</c:v>
                  </c:pt>
                  <c:pt idx="15">
                    <c:v>0.3</c:v>
                  </c:pt>
                  <c:pt idx="16">
                    <c:v>0.3</c:v>
                  </c:pt>
                  <c:pt idx="17">
                    <c:v>0.3</c:v>
                  </c:pt>
                  <c:pt idx="18">
                    <c:v>0.3</c:v>
                  </c:pt>
                  <c:pt idx="19">
                    <c:v>0.3</c:v>
                  </c:pt>
                  <c:pt idx="20">
                    <c:v>0.3</c:v>
                  </c:pt>
                  <c:pt idx="21">
                    <c:v>0.3</c:v>
                  </c:pt>
                  <c:pt idx="22">
                    <c:v>0.3</c:v>
                  </c:pt>
                  <c:pt idx="23">
                    <c:v>0.3</c:v>
                  </c:pt>
                  <c:pt idx="24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'EpM1'!$M$30:$M$54</c:f>
                <c:numCache>
                  <c:formatCode>General</c:formatCode>
                  <c:ptCount val="25"/>
                  <c:pt idx="0">
                    <c:v>0.00523166666666667</c:v>
                  </c:pt>
                  <c:pt idx="1">
                    <c:v>0.00497685185185185</c:v>
                  </c:pt>
                  <c:pt idx="2">
                    <c:v>0.00488282407407407</c:v>
                  </c:pt>
                  <c:pt idx="3">
                    <c:v>0.00478962962962964</c:v>
                  </c:pt>
                  <c:pt idx="4">
                    <c:v>0.00442518518518518</c:v>
                  </c:pt>
                  <c:pt idx="5">
                    <c:v>0.00460574074074073</c:v>
                  </c:pt>
                  <c:pt idx="6">
                    <c:v>0.0045150462962963</c:v>
                  </c:pt>
                  <c:pt idx="7">
                    <c:v>0.00427726851851853</c:v>
                  </c:pt>
                  <c:pt idx="8">
                    <c:v>0.00424796296296297</c:v>
                  </c:pt>
                  <c:pt idx="9">
                    <c:v>0.0043361574074074</c:v>
                  </c:pt>
                  <c:pt idx="10">
                    <c:v>0.00413166666666666</c:v>
                  </c:pt>
                  <c:pt idx="11">
                    <c:v>0.00387541666666667</c:v>
                  </c:pt>
                  <c:pt idx="12">
                    <c:v>0.00398837962962962</c:v>
                  </c:pt>
                  <c:pt idx="13">
                    <c:v>0.0037362962962963</c:v>
                  </c:pt>
                  <c:pt idx="14">
                    <c:v>0.00359949074074074</c:v>
                  </c:pt>
                  <c:pt idx="15">
                    <c:v>0.00359949074074073</c:v>
                  </c:pt>
                  <c:pt idx="16">
                    <c:v>0.00341185185185186</c:v>
                  </c:pt>
                  <c:pt idx="17">
                    <c:v>0.00292541666666668</c:v>
                  </c:pt>
                  <c:pt idx="18">
                    <c:v>0.00270666666666666</c:v>
                  </c:pt>
                  <c:pt idx="19">
                    <c:v>0.00273060185185185</c:v>
                  </c:pt>
                  <c:pt idx="20">
                    <c:v>0.00256500000000001</c:v>
                  </c:pt>
                  <c:pt idx="21">
                    <c:v>0.00251851851851852</c:v>
                  </c:pt>
                  <c:pt idx="22">
                    <c:v>0.00240393518518519</c:v>
                  </c:pt>
                  <c:pt idx="23">
                    <c:v>0.00229166666666667</c:v>
                  </c:pt>
                  <c:pt idx="24">
                    <c:v>0.00220351851851852</c:v>
                  </c:pt>
                </c:numCache>
              </c:numRef>
            </c:plus>
            <c:minus>
              <c:numRef>
                <c:f>'EpM1'!$M$30:$M$54</c:f>
                <c:numCache>
                  <c:formatCode>General</c:formatCode>
                  <c:ptCount val="25"/>
                  <c:pt idx="0">
                    <c:v>0.00523166666666667</c:v>
                  </c:pt>
                  <c:pt idx="1">
                    <c:v>0.00497685185185185</c:v>
                  </c:pt>
                  <c:pt idx="2">
                    <c:v>0.00488282407407407</c:v>
                  </c:pt>
                  <c:pt idx="3">
                    <c:v>0.00478962962962964</c:v>
                  </c:pt>
                  <c:pt idx="4">
                    <c:v>0.00442518518518518</c:v>
                  </c:pt>
                  <c:pt idx="5">
                    <c:v>0.00460574074074073</c:v>
                  </c:pt>
                  <c:pt idx="6">
                    <c:v>0.0045150462962963</c:v>
                  </c:pt>
                  <c:pt idx="7">
                    <c:v>0.00427726851851853</c:v>
                  </c:pt>
                  <c:pt idx="8">
                    <c:v>0.00424796296296297</c:v>
                  </c:pt>
                  <c:pt idx="9">
                    <c:v>0.0043361574074074</c:v>
                  </c:pt>
                  <c:pt idx="10">
                    <c:v>0.00413166666666666</c:v>
                  </c:pt>
                  <c:pt idx="11">
                    <c:v>0.00387541666666667</c:v>
                  </c:pt>
                  <c:pt idx="12">
                    <c:v>0.00398837962962962</c:v>
                  </c:pt>
                  <c:pt idx="13">
                    <c:v>0.0037362962962963</c:v>
                  </c:pt>
                  <c:pt idx="14">
                    <c:v>0.00359949074074074</c:v>
                  </c:pt>
                  <c:pt idx="15">
                    <c:v>0.00359949074074073</c:v>
                  </c:pt>
                  <c:pt idx="16">
                    <c:v>0.00341185185185186</c:v>
                  </c:pt>
                  <c:pt idx="17">
                    <c:v>0.00292541666666668</c:v>
                  </c:pt>
                  <c:pt idx="18">
                    <c:v>0.00270666666666666</c:v>
                  </c:pt>
                  <c:pt idx="19">
                    <c:v>0.00273060185185185</c:v>
                  </c:pt>
                  <c:pt idx="20">
                    <c:v>0.00256500000000001</c:v>
                  </c:pt>
                  <c:pt idx="21">
                    <c:v>0.00251851851851852</c:v>
                  </c:pt>
                  <c:pt idx="22">
                    <c:v>0.00240393518518519</c:v>
                  </c:pt>
                  <c:pt idx="23">
                    <c:v>0.00229166666666667</c:v>
                  </c:pt>
                  <c:pt idx="24">
                    <c:v>0.00220351851851852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'EpM1'!$F$30:$F$54</c:f>
              <c:numCache>
                <c:formatCode>0.0</c:formatCode>
                <c:ptCount val="25"/>
                <c:pt idx="0">
                  <c:v>333.7</c:v>
                </c:pt>
                <c:pt idx="1">
                  <c:v>346.8</c:v>
                </c:pt>
                <c:pt idx="2">
                  <c:v>358.7</c:v>
                </c:pt>
                <c:pt idx="3">
                  <c:v>371.5</c:v>
                </c:pt>
                <c:pt idx="4">
                  <c:v>383.1</c:v>
                </c:pt>
                <c:pt idx="5">
                  <c:v>394.7</c:v>
                </c:pt>
                <c:pt idx="6">
                  <c:v>406.9</c:v>
                </c:pt>
                <c:pt idx="7">
                  <c:v>418.2</c:v>
                </c:pt>
                <c:pt idx="8">
                  <c:v>429.6</c:v>
                </c:pt>
                <c:pt idx="9">
                  <c:v>440.8</c:v>
                </c:pt>
                <c:pt idx="10">
                  <c:v>452.5</c:v>
                </c:pt>
                <c:pt idx="11">
                  <c:v>463.0</c:v>
                </c:pt>
                <c:pt idx="12">
                  <c:v>473.8</c:v>
                </c:pt>
                <c:pt idx="13">
                  <c:v>484.7</c:v>
                </c:pt>
                <c:pt idx="14">
                  <c:v>494.6</c:v>
                </c:pt>
                <c:pt idx="15">
                  <c:v>505.0</c:v>
                </c:pt>
                <c:pt idx="16">
                  <c:v>514.9</c:v>
                </c:pt>
                <c:pt idx="17">
                  <c:v>524.6</c:v>
                </c:pt>
                <c:pt idx="18">
                  <c:v>532.6</c:v>
                </c:pt>
                <c:pt idx="19">
                  <c:v>541.4</c:v>
                </c:pt>
                <c:pt idx="20">
                  <c:v>549.5</c:v>
                </c:pt>
                <c:pt idx="21">
                  <c:v>557.6</c:v>
                </c:pt>
                <c:pt idx="22">
                  <c:v>565.5</c:v>
                </c:pt>
                <c:pt idx="23">
                  <c:v>573.1</c:v>
                </c:pt>
                <c:pt idx="24">
                  <c:v>580.5</c:v>
                </c:pt>
              </c:numCache>
            </c:numRef>
          </c:xVal>
          <c:yVal>
            <c:numRef>
              <c:f>'EpM1'!$L$30:$L$54</c:f>
              <c:numCache>
                <c:formatCode>0.000</c:formatCode>
                <c:ptCount val="25"/>
                <c:pt idx="0">
                  <c:v>0.04833125</c:v>
                </c:pt>
                <c:pt idx="1">
                  <c:v>0.0511534722222222</c:v>
                </c:pt>
                <c:pt idx="2">
                  <c:v>0.052188888888889</c:v>
                </c:pt>
                <c:pt idx="3">
                  <c:v>0.0532118055555555</c:v>
                </c:pt>
                <c:pt idx="4">
                  <c:v>0.0571784722222223</c:v>
                </c:pt>
                <c:pt idx="5">
                  <c:v>0.0552201388888891</c:v>
                </c:pt>
                <c:pt idx="6">
                  <c:v>0.0562055555555556</c:v>
                </c:pt>
                <c:pt idx="7">
                  <c:v>0.0587722222222221</c:v>
                </c:pt>
                <c:pt idx="8">
                  <c:v>0.0590868055555555</c:v>
                </c:pt>
                <c:pt idx="9">
                  <c:v>0.058138888888889</c:v>
                </c:pt>
                <c:pt idx="10">
                  <c:v>0.0603312500000001</c:v>
                </c:pt>
                <c:pt idx="11">
                  <c:v>0.06305</c:v>
                </c:pt>
                <c:pt idx="12">
                  <c:v>0.0618555555555556</c:v>
                </c:pt>
                <c:pt idx="13">
                  <c:v>0.0645118055555556</c:v>
                </c:pt>
                <c:pt idx="14">
                  <c:v>0.0659388888888889</c:v>
                </c:pt>
                <c:pt idx="15">
                  <c:v>0.065938888888889</c:v>
                </c:pt>
                <c:pt idx="16">
                  <c:v>0.0678784722222222</c:v>
                </c:pt>
                <c:pt idx="17">
                  <c:v>0.0727999999999999</c:v>
                </c:pt>
                <c:pt idx="18">
                  <c:v>0.0749562500000001</c:v>
                </c:pt>
                <c:pt idx="19">
                  <c:v>0.0747222222222223</c:v>
                </c:pt>
                <c:pt idx="20">
                  <c:v>0.0763312499999999</c:v>
                </c:pt>
                <c:pt idx="21">
                  <c:v>0.0767784722222222</c:v>
                </c:pt>
                <c:pt idx="22">
                  <c:v>0.0778722222222223</c:v>
                </c:pt>
                <c:pt idx="23">
                  <c:v>0.07893125</c:v>
                </c:pt>
                <c:pt idx="24">
                  <c:v>0.0797534722222222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0AB-D44C-9F66-35BCA7D3B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987416"/>
        <c:axId val="2100993672"/>
      </c:scatterChart>
      <c:valAx>
        <c:axId val="2100987416"/>
        <c:scaling>
          <c:orientation val="minMax"/>
          <c:max val="6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  (mm)</a:t>
                </a:r>
              </a:p>
            </c:rich>
          </c:tx>
          <c:layout>
            <c:manualLayout>
              <c:xMode val="edge"/>
              <c:yMode val="edge"/>
              <c:x val="0.492100136399333"/>
              <c:y val="0.90202702702702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993672"/>
        <c:crosses val="autoZero"/>
        <c:crossBetween val="midCat"/>
      </c:valAx>
      <c:valAx>
        <c:axId val="2100993672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/s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293454209779419"/>
              <c:y val="0.2871621621621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098741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89562450664"/>
          <c:y val="0.0677968065486153"/>
          <c:w val="0.799108667035966"/>
          <c:h val="0.75593439301706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0.00202745577059804"/>
                  <c:y val="-0.472753279237697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'EpM1'!$Q$18:$Q$29</c:f>
                <c:numCache>
                  <c:formatCode>General</c:formatCode>
                  <c:ptCount val="12"/>
                  <c:pt idx="0">
                    <c:v>0.00268817204301075</c:v>
                  </c:pt>
                  <c:pt idx="1">
                    <c:v>0.00286532951289398</c:v>
                  </c:pt>
                  <c:pt idx="2">
                    <c:v>0.00303951367781155</c:v>
                  </c:pt>
                  <c:pt idx="3">
                    <c:v>0.00318471337579618</c:v>
                  </c:pt>
                  <c:pt idx="4">
                    <c:v>0.00328947368421053</c:v>
                  </c:pt>
                  <c:pt idx="5">
                    <c:v>0.00331125827814569</c:v>
                  </c:pt>
                  <c:pt idx="6">
                    <c:v>0.00324675324675325</c:v>
                  </c:pt>
                  <c:pt idx="7">
                    <c:v>0.00314465408805031</c:v>
                  </c:pt>
                  <c:pt idx="8">
                    <c:v>0.003003003003003</c:v>
                  </c:pt>
                  <c:pt idx="9">
                    <c:v>0.00285714285714286</c:v>
                  </c:pt>
                  <c:pt idx="10">
                    <c:v>0.00268817204301075</c:v>
                  </c:pt>
                  <c:pt idx="11">
                    <c:v>0.00253807106598985</c:v>
                  </c:pt>
                </c:numCache>
              </c:numRef>
            </c:plus>
            <c:minus>
              <c:numRef>
                <c:f>'EpM1'!$Q$18:$Q$29</c:f>
                <c:numCache>
                  <c:formatCode>General</c:formatCode>
                  <c:ptCount val="12"/>
                  <c:pt idx="0">
                    <c:v>0.00268817204301075</c:v>
                  </c:pt>
                  <c:pt idx="1">
                    <c:v>0.00286532951289398</c:v>
                  </c:pt>
                  <c:pt idx="2">
                    <c:v>0.00303951367781155</c:v>
                  </c:pt>
                  <c:pt idx="3">
                    <c:v>0.00318471337579618</c:v>
                  </c:pt>
                  <c:pt idx="4">
                    <c:v>0.00328947368421053</c:v>
                  </c:pt>
                  <c:pt idx="5">
                    <c:v>0.00331125827814569</c:v>
                  </c:pt>
                  <c:pt idx="6">
                    <c:v>0.00324675324675325</c:v>
                  </c:pt>
                  <c:pt idx="7">
                    <c:v>0.00314465408805031</c:v>
                  </c:pt>
                  <c:pt idx="8">
                    <c:v>0.003003003003003</c:v>
                  </c:pt>
                  <c:pt idx="9">
                    <c:v>0.00285714285714286</c:v>
                  </c:pt>
                  <c:pt idx="10">
                    <c:v>0.00268817204301075</c:v>
                  </c:pt>
                  <c:pt idx="11">
                    <c:v>0.00253807106598985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'EpM1'!$U$18:$U$29</c:f>
                <c:numCache>
                  <c:formatCode>General</c:formatCode>
                  <c:ptCount val="12"/>
                  <c:pt idx="0">
                    <c:v>1.40175799203121</c:v>
                  </c:pt>
                  <c:pt idx="1">
                    <c:v>0.681726891127108</c:v>
                  </c:pt>
                  <c:pt idx="2">
                    <c:v>0.33279716783506</c:v>
                  </c:pt>
                  <c:pt idx="3">
                    <c:v>0.189717405151396</c:v>
                  </c:pt>
                  <c:pt idx="4">
                    <c:v>0.132901544032859</c:v>
                  </c:pt>
                  <c:pt idx="5">
                    <c:v>0.126605597005242</c:v>
                  </c:pt>
                  <c:pt idx="6">
                    <c:v>0.139833418710287</c:v>
                  </c:pt>
                  <c:pt idx="7">
                    <c:v>0.169264074156136</c:v>
                  </c:pt>
                  <c:pt idx="8">
                    <c:v>0.26326394966552</c:v>
                  </c:pt>
                  <c:pt idx="9">
                    <c:v>0.433655022248507</c:v>
                  </c:pt>
                  <c:pt idx="10">
                    <c:v>0.759850060912954</c:v>
                  </c:pt>
                  <c:pt idx="11">
                    <c:v>0.99805567405068</c:v>
                  </c:pt>
                </c:numCache>
              </c:numRef>
            </c:plus>
            <c:minus>
              <c:numRef>
                <c:f>'EpM1'!$U$18:$U$29</c:f>
                <c:numCache>
                  <c:formatCode>General</c:formatCode>
                  <c:ptCount val="12"/>
                  <c:pt idx="0">
                    <c:v>1.40175799203121</c:v>
                  </c:pt>
                  <c:pt idx="1">
                    <c:v>0.681726891127108</c:v>
                  </c:pt>
                  <c:pt idx="2">
                    <c:v>0.33279716783506</c:v>
                  </c:pt>
                  <c:pt idx="3">
                    <c:v>0.189717405151396</c:v>
                  </c:pt>
                  <c:pt idx="4">
                    <c:v>0.132901544032859</c:v>
                  </c:pt>
                  <c:pt idx="5">
                    <c:v>0.126605597005242</c:v>
                  </c:pt>
                  <c:pt idx="6">
                    <c:v>0.139833418710287</c:v>
                  </c:pt>
                  <c:pt idx="7">
                    <c:v>0.169264074156136</c:v>
                  </c:pt>
                  <c:pt idx="8">
                    <c:v>0.26326394966552</c:v>
                  </c:pt>
                  <c:pt idx="9">
                    <c:v>0.433655022248507</c:v>
                  </c:pt>
                  <c:pt idx="10">
                    <c:v>0.759850060912954</c:v>
                  </c:pt>
                  <c:pt idx="11">
                    <c:v>0.99805567405068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'EpM1'!$P$18:$P$29</c:f>
              <c:numCache>
                <c:formatCode>0.000</c:formatCode>
                <c:ptCount val="12"/>
                <c:pt idx="0">
                  <c:v>5.225746673713202</c:v>
                </c:pt>
                <c:pt idx="1">
                  <c:v>5.161924741642482</c:v>
                </c:pt>
                <c:pt idx="2">
                  <c:v>5.102910570205426</c:v>
                </c:pt>
                <c:pt idx="3">
                  <c:v>5.056245805348307</c:v>
                </c:pt>
                <c:pt idx="4">
                  <c:v>5.023880520846276</c:v>
                </c:pt>
                <c:pt idx="5">
                  <c:v>5.017279836814924</c:v>
                </c:pt>
                <c:pt idx="6">
                  <c:v>5.03695260241363</c:v>
                </c:pt>
                <c:pt idx="7">
                  <c:v>5.068904202220232</c:v>
                </c:pt>
                <c:pt idx="8">
                  <c:v>5.114995309420499</c:v>
                </c:pt>
                <c:pt idx="9">
                  <c:v>5.164785973923514</c:v>
                </c:pt>
                <c:pt idx="10">
                  <c:v>5.225746673713202</c:v>
                </c:pt>
                <c:pt idx="11">
                  <c:v>5.283203728737988</c:v>
                </c:pt>
              </c:numCache>
            </c:numRef>
          </c:xVal>
          <c:yVal>
            <c:numRef>
              <c:f>'EpM1'!$T$18:$T$29</c:f>
              <c:numCache>
                <c:formatCode>0.00</c:formatCode>
                <c:ptCount val="12"/>
                <c:pt idx="0">
                  <c:v>-5.289270634136023</c:v>
                </c:pt>
                <c:pt idx="1">
                  <c:v>-4.648836615599448</c:v>
                </c:pt>
                <c:pt idx="2">
                  <c:v>-4.06601019862007</c:v>
                </c:pt>
                <c:pt idx="3">
                  <c:v>-3.672549822368719</c:v>
                </c:pt>
                <c:pt idx="4">
                  <c:v>-3.466703232734727</c:v>
                </c:pt>
                <c:pt idx="5">
                  <c:v>-3.454745672785157</c:v>
                </c:pt>
                <c:pt idx="6">
                  <c:v>-3.530006607951348</c:v>
                </c:pt>
                <c:pt idx="7">
                  <c:v>-3.664830951356797</c:v>
                </c:pt>
                <c:pt idx="8">
                  <c:v>-3.989666759559768</c:v>
                </c:pt>
                <c:pt idx="9">
                  <c:v>-4.401675844405801</c:v>
                </c:pt>
                <c:pt idx="10">
                  <c:v>-4.907214608693134</c:v>
                </c:pt>
                <c:pt idx="11">
                  <c:v>-5.176440991652283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F8-D14F-8F29-245B99790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062280"/>
        <c:axId val="2101275800"/>
      </c:scatterChart>
      <c:valAx>
        <c:axId val="2101062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r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0.511161689249263"/>
              <c:y val="0.90169752709658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1275800"/>
        <c:crosses val="autoZero"/>
        <c:crossBetween val="midCat"/>
      </c:valAx>
      <c:valAx>
        <c:axId val="2101275800"/>
        <c:scaling>
          <c:orientation val="minMax"/>
          <c:max val="-3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CL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0179124901329"/>
              <c:y val="0.308475469796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1062280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74146330734"/>
          <c:y val="0.0677968065486153"/>
          <c:w val="0.828830651812913"/>
          <c:h val="0.75593439301706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'EpM2'!$Q$8:$Q$35</c:f>
                <c:numCache>
                  <c:formatCode>General</c:formatCode>
                  <c:ptCount val="28"/>
                  <c:pt idx="0">
                    <c:v>0.00168520390967307</c:v>
                  </c:pt>
                  <c:pt idx="1">
                    <c:v>0.00177619893428064</c:v>
                  </c:pt>
                  <c:pt idx="2">
                    <c:v>0.00187828700225394</c:v>
                  </c:pt>
                  <c:pt idx="3">
                    <c:v>0.00199123855037833</c:v>
                  </c:pt>
                  <c:pt idx="4">
                    <c:v>0.00211864406779661</c:v>
                  </c:pt>
                  <c:pt idx="5">
                    <c:v>0.0022583559168925</c:v>
                  </c:pt>
                  <c:pt idx="6">
                    <c:v>0.00241779497098646</c:v>
                  </c:pt>
                  <c:pt idx="7">
                    <c:v>0.00260010400416017</c:v>
                  </c:pt>
                  <c:pt idx="8">
                    <c:v>0.00280583613916947</c:v>
                  </c:pt>
                  <c:pt idx="9">
                    <c:v>0.00302846759539673</c:v>
                  </c:pt>
                  <c:pt idx="10">
                    <c:v>0.00326370757180157</c:v>
                  </c:pt>
                  <c:pt idx="11">
                    <c:v>0.00351617440225035</c:v>
                  </c:pt>
                  <c:pt idx="12">
                    <c:v>0.0037397157816006</c:v>
                  </c:pt>
                  <c:pt idx="13">
                    <c:v>0.00387596899224806</c:v>
                  </c:pt>
                  <c:pt idx="14">
                    <c:v>0.003813882532418</c:v>
                  </c:pt>
                  <c:pt idx="15">
                    <c:v>0.00366300366300366</c:v>
                  </c:pt>
                  <c:pt idx="16">
                    <c:v>0.00344115622849277</c:v>
                  </c:pt>
                  <c:pt idx="17">
                    <c:v>0.00322997416020672</c:v>
                  </c:pt>
                  <c:pt idx="18">
                    <c:v>0.00299760191846523</c:v>
                  </c:pt>
                  <c:pt idx="19">
                    <c:v>0.00278706800445931</c:v>
                  </c:pt>
                  <c:pt idx="20">
                    <c:v>0.00260010400416017</c:v>
                  </c:pt>
                  <c:pt idx="21">
                    <c:v>0.00245098039215686</c:v>
                  </c:pt>
                  <c:pt idx="22">
                    <c:v>0.00230096640589047</c:v>
                  </c:pt>
                  <c:pt idx="23">
                    <c:v>0.00217296827466319</c:v>
                  </c:pt>
                  <c:pt idx="24">
                    <c:v>0.00206015657189946</c:v>
                  </c:pt>
                  <c:pt idx="25">
                    <c:v>0.00195236235845373</c:v>
                  </c:pt>
                  <c:pt idx="26">
                    <c:v>0.00185942729639271</c:v>
                  </c:pt>
                  <c:pt idx="27">
                    <c:v>0.00176991150442478</c:v>
                  </c:pt>
                </c:numCache>
              </c:numRef>
            </c:plus>
            <c:minus>
              <c:numRef>
                <c:f>'EpM2'!$Q$8:$Q$35</c:f>
                <c:numCache>
                  <c:formatCode>General</c:formatCode>
                  <c:ptCount val="28"/>
                  <c:pt idx="0">
                    <c:v>0.00168520390967307</c:v>
                  </c:pt>
                  <c:pt idx="1">
                    <c:v>0.00177619893428064</c:v>
                  </c:pt>
                  <c:pt idx="2">
                    <c:v>0.00187828700225394</c:v>
                  </c:pt>
                  <c:pt idx="3">
                    <c:v>0.00199123855037833</c:v>
                  </c:pt>
                  <c:pt idx="4">
                    <c:v>0.00211864406779661</c:v>
                  </c:pt>
                  <c:pt idx="5">
                    <c:v>0.0022583559168925</c:v>
                  </c:pt>
                  <c:pt idx="6">
                    <c:v>0.00241779497098646</c:v>
                  </c:pt>
                  <c:pt idx="7">
                    <c:v>0.00260010400416017</c:v>
                  </c:pt>
                  <c:pt idx="8">
                    <c:v>0.00280583613916947</c:v>
                  </c:pt>
                  <c:pt idx="9">
                    <c:v>0.00302846759539673</c:v>
                  </c:pt>
                  <c:pt idx="10">
                    <c:v>0.00326370757180157</c:v>
                  </c:pt>
                  <c:pt idx="11">
                    <c:v>0.00351617440225035</c:v>
                  </c:pt>
                  <c:pt idx="12">
                    <c:v>0.0037397157816006</c:v>
                  </c:pt>
                  <c:pt idx="13">
                    <c:v>0.00387596899224806</c:v>
                  </c:pt>
                  <c:pt idx="14">
                    <c:v>0.003813882532418</c:v>
                  </c:pt>
                  <c:pt idx="15">
                    <c:v>0.00366300366300366</c:v>
                  </c:pt>
                  <c:pt idx="16">
                    <c:v>0.00344115622849277</c:v>
                  </c:pt>
                  <c:pt idx="17">
                    <c:v>0.00322997416020672</c:v>
                  </c:pt>
                  <c:pt idx="18">
                    <c:v>0.00299760191846523</c:v>
                  </c:pt>
                  <c:pt idx="19">
                    <c:v>0.00278706800445931</c:v>
                  </c:pt>
                  <c:pt idx="20">
                    <c:v>0.00260010400416017</c:v>
                  </c:pt>
                  <c:pt idx="21">
                    <c:v>0.00245098039215686</c:v>
                  </c:pt>
                  <c:pt idx="22">
                    <c:v>0.00230096640589047</c:v>
                  </c:pt>
                  <c:pt idx="23">
                    <c:v>0.00217296827466319</c:v>
                  </c:pt>
                  <c:pt idx="24">
                    <c:v>0.00206015657189946</c:v>
                  </c:pt>
                  <c:pt idx="25">
                    <c:v>0.00195236235845373</c:v>
                  </c:pt>
                  <c:pt idx="26">
                    <c:v>0.00185942729639271</c:v>
                  </c:pt>
                  <c:pt idx="27">
                    <c:v>0.00176991150442478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'EpM2'!$O$8:$O$35</c:f>
                <c:numCache>
                  <c:formatCode>General</c:formatCode>
                  <c:ptCount val="28"/>
                  <c:pt idx="0">
                    <c:v>7.165550239234504</c:v>
                  </c:pt>
                  <c:pt idx="1">
                    <c:v>21.66550079491227</c:v>
                  </c:pt>
                  <c:pt idx="2">
                    <c:v>21.66550079491288</c:v>
                  </c:pt>
                  <c:pt idx="3">
                    <c:v>7.165550239234504</c:v>
                  </c:pt>
                  <c:pt idx="4">
                    <c:v>2.332367149758456</c:v>
                  </c:pt>
                  <c:pt idx="5">
                    <c:v>3.022792937399668</c:v>
                  </c:pt>
                  <c:pt idx="6">
                    <c:v>2.634425241157565</c:v>
                  </c:pt>
                  <c:pt idx="7">
                    <c:v>1.365853658536586</c:v>
                  </c:pt>
                  <c:pt idx="8">
                    <c:v>0.861714776878443</c:v>
                  </c:pt>
                  <c:pt idx="9">
                    <c:v>0.474189769621241</c:v>
                  </c:pt>
                  <c:pt idx="10">
                    <c:v>0.298594654174704</c:v>
                  </c:pt>
                  <c:pt idx="11">
                    <c:v>0.183035873241944</c:v>
                  </c:pt>
                  <c:pt idx="12">
                    <c:v>0.116477272727273</c:v>
                  </c:pt>
                  <c:pt idx="13">
                    <c:v>0.0701030927835051</c:v>
                  </c:pt>
                  <c:pt idx="14">
                    <c:v>0.060848896434635</c:v>
                  </c:pt>
                  <c:pt idx="15">
                    <c:v>0.100367647058824</c:v>
                  </c:pt>
                  <c:pt idx="16">
                    <c:v>0.147171667486473</c:v>
                  </c:pt>
                  <c:pt idx="17">
                    <c:v>0.203783488504655</c:v>
                  </c:pt>
                  <c:pt idx="18">
                    <c:v>0.369877577319589</c:v>
                  </c:pt>
                  <c:pt idx="19">
                    <c:v>0.447041285353428</c:v>
                  </c:pt>
                  <c:pt idx="20">
                    <c:v>0.305378919860626</c:v>
                  </c:pt>
                  <c:pt idx="21">
                    <c:v>0.351810344827586</c:v>
                  </c:pt>
                  <c:pt idx="22">
                    <c:v>0.460275423728814</c:v>
                  </c:pt>
                  <c:pt idx="23">
                    <c:v>0.343309966473639</c:v>
                  </c:pt>
                  <c:pt idx="24">
                    <c:v>0.37948979964235</c:v>
                  </c:pt>
                  <c:pt idx="25">
                    <c:v>0.36065896238013</c:v>
                  </c:pt>
                  <c:pt idx="26">
                    <c:v>0.389521292435971</c:v>
                  </c:pt>
                  <c:pt idx="27">
                    <c:v>0.4</c:v>
                  </c:pt>
                </c:numCache>
              </c:numRef>
            </c:plus>
            <c:minus>
              <c:numRef>
                <c:f>'EpM2'!$O$8:$O$35</c:f>
                <c:numCache>
                  <c:formatCode>General</c:formatCode>
                  <c:ptCount val="28"/>
                  <c:pt idx="0">
                    <c:v>7.165550239234504</c:v>
                  </c:pt>
                  <c:pt idx="1">
                    <c:v>21.66550079491227</c:v>
                  </c:pt>
                  <c:pt idx="2">
                    <c:v>21.66550079491288</c:v>
                  </c:pt>
                  <c:pt idx="3">
                    <c:v>7.165550239234504</c:v>
                  </c:pt>
                  <c:pt idx="4">
                    <c:v>2.332367149758456</c:v>
                  </c:pt>
                  <c:pt idx="5">
                    <c:v>3.022792937399668</c:v>
                  </c:pt>
                  <c:pt idx="6">
                    <c:v>2.634425241157565</c:v>
                  </c:pt>
                  <c:pt idx="7">
                    <c:v>1.365853658536586</c:v>
                  </c:pt>
                  <c:pt idx="8">
                    <c:v>0.861714776878443</c:v>
                  </c:pt>
                  <c:pt idx="9">
                    <c:v>0.474189769621241</c:v>
                  </c:pt>
                  <c:pt idx="10">
                    <c:v>0.298594654174704</c:v>
                  </c:pt>
                  <c:pt idx="11">
                    <c:v>0.183035873241944</c:v>
                  </c:pt>
                  <c:pt idx="12">
                    <c:v>0.116477272727273</c:v>
                  </c:pt>
                  <c:pt idx="13">
                    <c:v>0.0701030927835051</c:v>
                  </c:pt>
                  <c:pt idx="14">
                    <c:v>0.060848896434635</c:v>
                  </c:pt>
                  <c:pt idx="15">
                    <c:v>0.100367647058824</c:v>
                  </c:pt>
                  <c:pt idx="16">
                    <c:v>0.147171667486473</c:v>
                  </c:pt>
                  <c:pt idx="17">
                    <c:v>0.203783488504655</c:v>
                  </c:pt>
                  <c:pt idx="18">
                    <c:v>0.369877577319589</c:v>
                  </c:pt>
                  <c:pt idx="19">
                    <c:v>0.447041285353428</c:v>
                  </c:pt>
                  <c:pt idx="20">
                    <c:v>0.305378919860626</c:v>
                  </c:pt>
                  <c:pt idx="21">
                    <c:v>0.351810344827586</c:v>
                  </c:pt>
                  <c:pt idx="22">
                    <c:v>0.460275423728814</c:v>
                  </c:pt>
                  <c:pt idx="23">
                    <c:v>0.343309966473639</c:v>
                  </c:pt>
                  <c:pt idx="24">
                    <c:v>0.37948979964235</c:v>
                  </c:pt>
                  <c:pt idx="25">
                    <c:v>0.36065896238013</c:v>
                  </c:pt>
                  <c:pt idx="26">
                    <c:v>0.389521292435971</c:v>
                  </c:pt>
                  <c:pt idx="27">
                    <c:v>0.4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'EpM2'!$P$8:$P$35</c:f>
              <c:numCache>
                <c:formatCode>0.000</c:formatCode>
                <c:ptCount val="28"/>
                <c:pt idx="0">
                  <c:v>5.692721527296776</c:v>
                </c:pt>
                <c:pt idx="1">
                  <c:v>5.640132447579745</c:v>
                </c:pt>
                <c:pt idx="2">
                  <c:v>5.584247905961011</c:v>
                </c:pt>
                <c:pt idx="3">
                  <c:v>5.525851266163539</c:v>
                </c:pt>
                <c:pt idx="4">
                  <c:v>5.46383180502561</c:v>
                </c:pt>
                <c:pt idx="5">
                  <c:v>5.399971020274536</c:v>
                </c:pt>
                <c:pt idx="6">
                  <c:v>5.331752142634273</c:v>
                </c:pt>
                <c:pt idx="7">
                  <c:v>5.259056652594734</c:v>
                </c:pt>
                <c:pt idx="8">
                  <c:v>5.182906515036709</c:v>
                </c:pt>
                <c:pt idx="9">
                  <c:v>5.106551350926082</c:v>
                </c:pt>
                <c:pt idx="10">
                  <c:v>5.031744257306491</c:v>
                </c:pt>
                <c:pt idx="11">
                  <c:v>4.95723451736914</c:v>
                </c:pt>
                <c:pt idx="12">
                  <c:v>4.895598484107897</c:v>
                </c:pt>
                <c:pt idx="13">
                  <c:v>4.859812404361671</c:v>
                </c:pt>
                <c:pt idx="14">
                  <c:v>4.875960390769654</c:v>
                </c:pt>
                <c:pt idx="15">
                  <c:v>4.916324614625014</c:v>
                </c:pt>
                <c:pt idx="16">
                  <c:v>4.978800570576237</c:v>
                </c:pt>
                <c:pt idx="17">
                  <c:v>5.042133961155627</c:v>
                </c:pt>
                <c:pt idx="18">
                  <c:v>5.116795489924646</c:v>
                </c:pt>
                <c:pt idx="19">
                  <c:v>5.189617949624695</c:v>
                </c:pt>
                <c:pt idx="20">
                  <c:v>5.259056652594734</c:v>
                </c:pt>
                <c:pt idx="21">
                  <c:v>5.318119993844216</c:v>
                </c:pt>
                <c:pt idx="22">
                  <c:v>5.381278887262383</c:v>
                </c:pt>
                <c:pt idx="23">
                  <c:v>5.43851399704132</c:v>
                </c:pt>
                <c:pt idx="24">
                  <c:v>5.491826112732555</c:v>
                </c:pt>
                <c:pt idx="25">
                  <c:v>5.54556799320548</c:v>
                </c:pt>
                <c:pt idx="26">
                  <c:v>5.594339563274818</c:v>
                </c:pt>
                <c:pt idx="27">
                  <c:v>5.643678550586496</c:v>
                </c:pt>
              </c:numCache>
            </c:numRef>
          </c:xVal>
          <c:yVal>
            <c:numRef>
              <c:f>'EpM2'!$N$8:$N$35</c:f>
              <c:numCache>
                <c:formatCode>0.00</c:formatCode>
                <c:ptCount val="28"/>
                <c:pt idx="0">
                  <c:v>-5.829664626034831</c:v>
                </c:pt>
                <c:pt idx="1">
                  <c:v>-6.925092198635401</c:v>
                </c:pt>
                <c:pt idx="2">
                  <c:v>-6.92509219863543</c:v>
                </c:pt>
                <c:pt idx="3">
                  <c:v>-5.829664626034831</c:v>
                </c:pt>
                <c:pt idx="4">
                  <c:v>-4.740667796066157</c:v>
                </c:pt>
                <c:pt idx="5">
                  <c:v>-4.988766787493084</c:v>
                </c:pt>
                <c:pt idx="6">
                  <c:v>-4.856841820916842</c:v>
                </c:pt>
                <c:pt idx="7">
                  <c:v>-4.239550986427127</c:v>
                </c:pt>
                <c:pt idx="8">
                  <c:v>-3.825200448347203</c:v>
                </c:pt>
                <c:pt idx="9">
                  <c:v>-3.323845791800108</c:v>
                </c:pt>
                <c:pt idx="10">
                  <c:v>-2.975286470786567</c:v>
                </c:pt>
                <c:pt idx="11">
                  <c:v>-2.656228921123587</c:v>
                </c:pt>
                <c:pt idx="12">
                  <c:v>-2.414914277967965</c:v>
                </c:pt>
                <c:pt idx="13">
                  <c:v>-2.208340821977797</c:v>
                </c:pt>
                <c:pt idx="14">
                  <c:v>-2.162483534381967</c:v>
                </c:pt>
                <c:pt idx="15">
                  <c:v>-2.347320986835437</c:v>
                </c:pt>
                <c:pt idx="16">
                  <c:v>-2.533079816839308</c:v>
                </c:pt>
                <c:pt idx="17">
                  <c:v>-2.72132542830224</c:v>
                </c:pt>
                <c:pt idx="18">
                  <c:v>-3.131551996696529</c:v>
                </c:pt>
                <c:pt idx="19">
                  <c:v>-3.277225204979955</c:v>
                </c:pt>
                <c:pt idx="20">
                  <c:v>-2.991242368281135</c:v>
                </c:pt>
                <c:pt idx="21">
                  <c:v>-3.094172346367244</c:v>
                </c:pt>
                <c:pt idx="22">
                  <c:v>-3.300221464322153</c:v>
                </c:pt>
                <c:pt idx="23">
                  <c:v>-3.07609534503854</c:v>
                </c:pt>
                <c:pt idx="24">
                  <c:v>-3.150888667275306</c:v>
                </c:pt>
                <c:pt idx="25">
                  <c:v>-3.112652400373311</c:v>
                </c:pt>
                <c:pt idx="26">
                  <c:v>-3.170681076018528</c:v>
                </c:pt>
                <c:pt idx="27">
                  <c:v>-3.190949118333679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40-2F48-BF15-737AF2FDC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015880"/>
        <c:axId val="2103022232"/>
      </c:scatterChart>
      <c:valAx>
        <c:axId val="2103015880"/>
        <c:scaling>
          <c:orientation val="minMax"/>
          <c:max val="5.8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ln({r})</a:t>
                </a:r>
              </a:p>
            </c:rich>
          </c:tx>
          <c:layout>
            <c:manualLayout>
              <c:xMode val="edge"/>
              <c:yMode val="edge"/>
              <c:x val="0.504505614146991"/>
              <c:y val="0.90169752709658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022232"/>
        <c:crosses val="autoZero"/>
        <c:crossBetween val="midCat"/>
      </c:valAx>
      <c:valAx>
        <c:axId val="2103022232"/>
        <c:scaling>
          <c:orientation val="minMax"/>
          <c:max val="-2.0"/>
          <c:min val="-8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200" b="0" i="0" u="none" strike="noStrike" baseline="0">
                    <a:latin typeface="Calibri"/>
                    <a:ea typeface="Calibri"/>
                    <a:cs typeface="Calibri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2793436781736"/>
              <c:y val="0.33898403274307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015880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901232802894"/>
          <c:y val="0.0673401226951503"/>
          <c:w val="0.797299050928726"/>
          <c:h val="0.757576380320441"/>
        </c:manualLayout>
      </c:layout>
      <c:scatterChart>
        <c:scatterStyle val="lineMarker"/>
        <c:varyColors val="0"/>
        <c:ser>
          <c:idx val="0"/>
          <c:order val="0"/>
          <c:tx>
            <c:v>avant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'EpM2'!$G$7:$G$15</c:f>
                <c:numCache>
                  <c:formatCode>General</c:formatCode>
                  <c:ptCount val="9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</c:numCache>
              </c:numRef>
            </c:plus>
            <c:minus>
              <c:numRef>
                <c:f>'EpM2'!$G$7:$G$15</c:f>
                <c:numCache>
                  <c:formatCode>General</c:formatCode>
                  <c:ptCount val="9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'EpM2'!$M$7:$M$15</c:f>
                <c:numCache>
                  <c:formatCode>General</c:formatCode>
                  <c:ptCount val="9"/>
                  <c:pt idx="0">
                    <c:v>0.02141015625</c:v>
                  </c:pt>
                  <c:pt idx="1">
                    <c:v>0.02106</c:v>
                  </c:pt>
                  <c:pt idx="2">
                    <c:v>0.021293125</c:v>
                  </c:pt>
                  <c:pt idx="3">
                    <c:v>0.021293125</c:v>
                  </c:pt>
                  <c:pt idx="4">
                    <c:v>0.02106</c:v>
                  </c:pt>
                  <c:pt idx="5">
                    <c:v>0.020368125</c:v>
                  </c:pt>
                  <c:pt idx="6">
                    <c:v>0.0205975</c:v>
                  </c:pt>
                  <c:pt idx="7">
                    <c:v>0.02048265625</c:v>
                  </c:pt>
                  <c:pt idx="8">
                    <c:v>0.0196875</c:v>
                  </c:pt>
                </c:numCache>
              </c:numRef>
            </c:plus>
            <c:minus>
              <c:numRef>
                <c:f>'EpM2'!$M$7:$M$15</c:f>
                <c:numCache>
                  <c:formatCode>General</c:formatCode>
                  <c:ptCount val="9"/>
                  <c:pt idx="0">
                    <c:v>0.02141015625</c:v>
                  </c:pt>
                  <c:pt idx="1">
                    <c:v>0.02106</c:v>
                  </c:pt>
                  <c:pt idx="2">
                    <c:v>0.021293125</c:v>
                  </c:pt>
                  <c:pt idx="3">
                    <c:v>0.021293125</c:v>
                  </c:pt>
                  <c:pt idx="4">
                    <c:v>0.02106</c:v>
                  </c:pt>
                  <c:pt idx="5">
                    <c:v>0.020368125</c:v>
                  </c:pt>
                  <c:pt idx="6">
                    <c:v>0.0205975</c:v>
                  </c:pt>
                  <c:pt idx="7">
                    <c:v>0.02048265625</c:v>
                  </c:pt>
                  <c:pt idx="8">
                    <c:v>0.0196875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'EpM2'!$F$7:$F$15</c:f>
              <c:numCache>
                <c:formatCode>0.0</c:formatCode>
                <c:ptCount val="9"/>
                <c:pt idx="0">
                  <c:v>0.0</c:v>
                </c:pt>
                <c:pt idx="1">
                  <c:v>15.6</c:v>
                </c:pt>
                <c:pt idx="2">
                  <c:v>31.2</c:v>
                </c:pt>
                <c:pt idx="3">
                  <c:v>47.0</c:v>
                </c:pt>
                <c:pt idx="4">
                  <c:v>62.6</c:v>
                </c:pt>
                <c:pt idx="5">
                  <c:v>78.2</c:v>
                </c:pt>
                <c:pt idx="6">
                  <c:v>93.2</c:v>
                </c:pt>
                <c:pt idx="7">
                  <c:v>109.0</c:v>
                </c:pt>
                <c:pt idx="8">
                  <c:v>123.9</c:v>
                </c:pt>
              </c:numCache>
            </c:numRef>
          </c:xVal>
          <c:yVal>
            <c:numRef>
              <c:f>'EpM2'!$L$7:$L$15</c:f>
              <c:numCache>
                <c:formatCode>0.000</c:formatCode>
                <c:ptCount val="9"/>
                <c:pt idx="0">
                  <c:v>0.0</c:v>
                </c:pt>
                <c:pt idx="1">
                  <c:v>0.00293906249999998</c:v>
                </c:pt>
                <c:pt idx="2">
                  <c:v>0.000982812500000013</c:v>
                </c:pt>
                <c:pt idx="3">
                  <c:v>0.000982812499999985</c:v>
                </c:pt>
                <c:pt idx="4">
                  <c:v>0.00293906249999998</c:v>
                </c:pt>
                <c:pt idx="5">
                  <c:v>0.00873281249999999</c:v>
                </c:pt>
                <c:pt idx="6">
                  <c:v>0.00681406250000002</c:v>
                </c:pt>
                <c:pt idx="7">
                  <c:v>0.00777499999999997</c:v>
                </c:pt>
                <c:pt idx="8">
                  <c:v>0.0144140625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88-3A46-86BF-1F0128C6B540}"/>
            </c:ext>
          </c:extLst>
        </c:ser>
        <c:ser>
          <c:idx val="1"/>
          <c:order val="1"/>
          <c:tx>
            <c:v>pendant</c:v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'EpM2'!$G$16:$G$29</c:f>
                <c:numCache>
                  <c:formatCode>General</c:formatCode>
                  <c:ptCount val="14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</c:numCache>
              </c:numRef>
            </c:plus>
            <c:minus>
              <c:numRef>
                <c:f>'EpM2'!$G$16:$G$29</c:f>
                <c:numCache>
                  <c:formatCode>General</c:formatCode>
                  <c:ptCount val="14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  <c:pt idx="13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'EpM2'!$M$16:$M$29</c:f>
                <c:numCache>
                  <c:formatCode>General</c:formatCode>
                  <c:ptCount val="14"/>
                  <c:pt idx="0">
                    <c:v>0.0187975</c:v>
                  </c:pt>
                  <c:pt idx="1">
                    <c:v>0.0170775</c:v>
                  </c:pt>
                  <c:pt idx="2">
                    <c:v>0.015238125</c:v>
                  </c:pt>
                  <c:pt idx="3">
                    <c:v>0.01285140625</c:v>
                  </c:pt>
                  <c:pt idx="4">
                    <c:v>0.01041015625</c:v>
                  </c:pt>
                  <c:pt idx="5">
                    <c:v>0.007703125</c:v>
                  </c:pt>
                  <c:pt idx="6">
                    <c:v>0.007</c:v>
                  </c:pt>
                  <c:pt idx="7">
                    <c:v>0.00959765625</c:v>
                  </c:pt>
                  <c:pt idx="8">
                    <c:v>0.0116875</c:v>
                  </c:pt>
                  <c:pt idx="9">
                    <c:v>0.01340640625</c:v>
                  </c:pt>
                  <c:pt idx="10">
                    <c:v>0.01614515625</c:v>
                  </c:pt>
                  <c:pt idx="11">
                    <c:v>0.016868125</c:v>
                  </c:pt>
                  <c:pt idx="12">
                    <c:v>0.01533765625</c:v>
                  </c:pt>
                  <c:pt idx="13">
                    <c:v>0.01594140625</c:v>
                  </c:pt>
                </c:numCache>
              </c:numRef>
            </c:plus>
            <c:minus>
              <c:numRef>
                <c:f>'EpM2'!$M$16:$M$29</c:f>
                <c:numCache>
                  <c:formatCode>General</c:formatCode>
                  <c:ptCount val="14"/>
                  <c:pt idx="0">
                    <c:v>0.0187975</c:v>
                  </c:pt>
                  <c:pt idx="1">
                    <c:v>0.0170775</c:v>
                  </c:pt>
                  <c:pt idx="2">
                    <c:v>0.015238125</c:v>
                  </c:pt>
                  <c:pt idx="3">
                    <c:v>0.01285140625</c:v>
                  </c:pt>
                  <c:pt idx="4">
                    <c:v>0.01041015625</c:v>
                  </c:pt>
                  <c:pt idx="5">
                    <c:v>0.007703125</c:v>
                  </c:pt>
                  <c:pt idx="6">
                    <c:v>0.007</c:v>
                  </c:pt>
                  <c:pt idx="7">
                    <c:v>0.00959765625</c:v>
                  </c:pt>
                  <c:pt idx="8">
                    <c:v>0.0116875</c:v>
                  </c:pt>
                  <c:pt idx="9">
                    <c:v>0.01340640625</c:v>
                  </c:pt>
                  <c:pt idx="10">
                    <c:v>0.01614515625</c:v>
                  </c:pt>
                  <c:pt idx="11">
                    <c:v>0.016868125</c:v>
                  </c:pt>
                  <c:pt idx="12">
                    <c:v>0.01533765625</c:v>
                  </c:pt>
                  <c:pt idx="13">
                    <c:v>0.01594140625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'EpM2'!$F$16:$F$29</c:f>
              <c:numCache>
                <c:formatCode>0.0</c:formatCode>
                <c:ptCount val="14"/>
                <c:pt idx="0">
                  <c:v>139.0</c:v>
                </c:pt>
                <c:pt idx="1">
                  <c:v>153.1</c:v>
                </c:pt>
                <c:pt idx="2">
                  <c:v>166.6</c:v>
                </c:pt>
                <c:pt idx="3">
                  <c:v>178.9</c:v>
                </c:pt>
                <c:pt idx="4">
                  <c:v>189.9</c:v>
                </c:pt>
                <c:pt idx="5">
                  <c:v>199.4</c:v>
                </c:pt>
                <c:pt idx="6">
                  <c:v>206.9</c:v>
                </c:pt>
                <c:pt idx="7">
                  <c:v>215.4</c:v>
                </c:pt>
                <c:pt idx="8">
                  <c:v>226.4</c:v>
                </c:pt>
                <c:pt idx="9">
                  <c:v>237.4</c:v>
                </c:pt>
                <c:pt idx="10">
                  <c:v>250.3</c:v>
                </c:pt>
                <c:pt idx="11">
                  <c:v>264.1</c:v>
                </c:pt>
                <c:pt idx="12">
                  <c:v>277.7</c:v>
                </c:pt>
                <c:pt idx="13">
                  <c:v>290.0</c:v>
                </c:pt>
              </c:numCache>
            </c:numRef>
          </c:xVal>
          <c:yVal>
            <c:numRef>
              <c:f>'EpM2'!$L$16:$L$29</c:f>
              <c:numCache>
                <c:formatCode>0.000</c:formatCode>
                <c:ptCount val="14"/>
                <c:pt idx="0">
                  <c:v>0.0218140625000001</c:v>
                </c:pt>
                <c:pt idx="1">
                  <c:v>0.0360140625</c:v>
                </c:pt>
                <c:pt idx="2">
                  <c:v>0.0510328124999999</c:v>
                </c:pt>
                <c:pt idx="3">
                  <c:v>0.0702124999999999</c:v>
                </c:pt>
                <c:pt idx="4">
                  <c:v>0.089375</c:v>
                </c:pt>
                <c:pt idx="5">
                  <c:v>0.1098828125</c:v>
                </c:pt>
                <c:pt idx="6">
                  <c:v>0.1150390625</c:v>
                </c:pt>
                <c:pt idx="7">
                  <c:v>0.095625</c:v>
                </c:pt>
                <c:pt idx="8">
                  <c:v>0.0794140625</c:v>
                </c:pt>
                <c:pt idx="9">
                  <c:v>0.0657874999999999</c:v>
                </c:pt>
                <c:pt idx="10">
                  <c:v>0.0436499999999998</c:v>
                </c:pt>
                <c:pt idx="11">
                  <c:v>0.0377328125000002</c:v>
                </c:pt>
                <c:pt idx="12">
                  <c:v>0.0502250000000002</c:v>
                </c:pt>
                <c:pt idx="13">
                  <c:v>0.0453125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88-3A46-86BF-1F0128C6B540}"/>
            </c:ext>
          </c:extLst>
        </c:ser>
        <c:ser>
          <c:idx val="2"/>
          <c:order val="2"/>
          <c:tx>
            <c:v>après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backward val="300.0"/>
            <c:intercept val="0.0"/>
            <c:dispRSqr val="0"/>
            <c:dispEq val="1"/>
            <c:trendlineLbl>
              <c:layout>
                <c:manualLayout>
                  <c:x val="0.0191713845936315"/>
                  <c:y val="-0.188962030529168"/>
                </c:manualLayout>
              </c:layout>
              <c:numFmt formatCode="0.0000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'EpM2'!$G$30:$G$35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</c:numCache>
              </c:numRef>
            </c:plus>
            <c:minus>
              <c:numRef>
                <c:f>'EpM2'!$G$30:$G$35</c:f>
                <c:numCache>
                  <c:formatCode>General</c:formatCode>
                  <c:ptCount val="6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'EpM2'!$M$30:$M$35</c:f>
                <c:numCache>
                  <c:formatCode>General</c:formatCode>
                  <c:ptCount val="6"/>
                  <c:pt idx="0">
                    <c:v>0.01697265625</c:v>
                  </c:pt>
                  <c:pt idx="1">
                    <c:v>0.01584</c:v>
                  </c:pt>
                  <c:pt idx="2">
                    <c:v>0.0162475</c:v>
                  </c:pt>
                  <c:pt idx="3">
                    <c:v>0.016043125</c:v>
                  </c:pt>
                  <c:pt idx="4">
                    <c:v>0.01635015625</c:v>
                  </c:pt>
                  <c:pt idx="5">
                    <c:v>0.016453125</c:v>
                  </c:pt>
                </c:numCache>
              </c:numRef>
            </c:plus>
            <c:minus>
              <c:numRef>
                <c:f>'EpM2'!$M$30:$M$35</c:f>
                <c:numCache>
                  <c:formatCode>General</c:formatCode>
                  <c:ptCount val="6"/>
                  <c:pt idx="0">
                    <c:v>0.01697265625</c:v>
                  </c:pt>
                  <c:pt idx="1">
                    <c:v>0.01584</c:v>
                  </c:pt>
                  <c:pt idx="2">
                    <c:v>0.0162475</c:v>
                  </c:pt>
                  <c:pt idx="3">
                    <c:v>0.016043125</c:v>
                  </c:pt>
                  <c:pt idx="4">
                    <c:v>0.01635015625</c:v>
                  </c:pt>
                  <c:pt idx="5">
                    <c:v>0.016453125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'EpM2'!$F$30:$F$35</c:f>
              <c:numCache>
                <c:formatCode>0.0</c:formatCode>
                <c:ptCount val="6"/>
                <c:pt idx="0">
                  <c:v>304.2</c:v>
                </c:pt>
                <c:pt idx="1">
                  <c:v>317.5</c:v>
                </c:pt>
                <c:pt idx="2">
                  <c:v>330.6</c:v>
                </c:pt>
                <c:pt idx="3">
                  <c:v>344.3</c:v>
                </c:pt>
                <c:pt idx="4">
                  <c:v>357.2</c:v>
                </c:pt>
                <c:pt idx="5">
                  <c:v>371.2</c:v>
                </c:pt>
              </c:numCache>
            </c:numRef>
          </c:xVal>
          <c:yVal>
            <c:numRef>
              <c:f>'EpM2'!$L$30:$L$35</c:f>
              <c:numCache>
                <c:formatCode>0.000</c:formatCode>
                <c:ptCount val="6"/>
                <c:pt idx="0">
                  <c:v>0.036875</c:v>
                </c:pt>
                <c:pt idx="1">
                  <c:v>0.0461390624999997</c:v>
                </c:pt>
                <c:pt idx="2">
                  <c:v>0.0428140624999999</c:v>
                </c:pt>
                <c:pt idx="3">
                  <c:v>0.0444828125000003</c:v>
                </c:pt>
                <c:pt idx="4">
                  <c:v>0.0419750000000002</c:v>
                </c:pt>
                <c:pt idx="5">
                  <c:v>0.0411328125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988-3A46-86BF-1F0128C6B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268632"/>
        <c:axId val="2103288648"/>
      </c:scatterChart>
      <c:valAx>
        <c:axId val="2103268632"/>
        <c:scaling>
          <c:orientation val="minMax"/>
          <c:max val="4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  (mm)</a:t>
                </a:r>
              </a:p>
            </c:rich>
          </c:tx>
          <c:layout>
            <c:manualLayout>
              <c:xMode val="edge"/>
              <c:yMode val="edge"/>
              <c:x val="0.493244328116924"/>
              <c:y val="0.9023576441150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288648"/>
        <c:crosses val="autoZero"/>
        <c:crossBetween val="midCat"/>
      </c:valAx>
      <c:valAx>
        <c:axId val="2103288648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/s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292793436781736"/>
              <c:y val="0.28619552145438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268632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067455798876"/>
          <c:y val="0.0675675675675676"/>
          <c:w val="0.806741794335332"/>
          <c:h val="0.75675675675675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64367442159141"/>
                  <c:y val="-0.0524475952330282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'EpM2'!$Q$16:$Q$29</c:f>
                <c:numCache>
                  <c:formatCode>General</c:formatCode>
                  <c:ptCount val="14"/>
                  <c:pt idx="0">
                    <c:v>0.00280583613916947</c:v>
                  </c:pt>
                  <c:pt idx="1">
                    <c:v>0.00302846759539673</c:v>
                  </c:pt>
                  <c:pt idx="2">
                    <c:v>0.00326370757180157</c:v>
                  </c:pt>
                  <c:pt idx="3">
                    <c:v>0.00351617440225035</c:v>
                  </c:pt>
                  <c:pt idx="4">
                    <c:v>0.0037397157816006</c:v>
                  </c:pt>
                  <c:pt idx="5">
                    <c:v>0.00387596899224806</c:v>
                  </c:pt>
                  <c:pt idx="6">
                    <c:v>0.003813882532418</c:v>
                  </c:pt>
                  <c:pt idx="7">
                    <c:v>0.00366300366300366</c:v>
                  </c:pt>
                  <c:pt idx="8">
                    <c:v>0.00344115622849277</c:v>
                  </c:pt>
                  <c:pt idx="9">
                    <c:v>0.00322997416020672</c:v>
                  </c:pt>
                  <c:pt idx="10">
                    <c:v>0.00299760191846523</c:v>
                  </c:pt>
                  <c:pt idx="11">
                    <c:v>0.00278706800445931</c:v>
                  </c:pt>
                  <c:pt idx="12">
                    <c:v>0.00260010400416017</c:v>
                  </c:pt>
                  <c:pt idx="13">
                    <c:v>0.00245098039215686</c:v>
                  </c:pt>
                </c:numCache>
              </c:numRef>
            </c:plus>
            <c:minus>
              <c:numRef>
                <c:f>'EpM2'!$Q$16:$Q$29</c:f>
                <c:numCache>
                  <c:formatCode>General</c:formatCode>
                  <c:ptCount val="14"/>
                  <c:pt idx="0">
                    <c:v>0.00280583613916947</c:v>
                  </c:pt>
                  <c:pt idx="1">
                    <c:v>0.00302846759539673</c:v>
                  </c:pt>
                  <c:pt idx="2">
                    <c:v>0.00326370757180157</c:v>
                  </c:pt>
                  <c:pt idx="3">
                    <c:v>0.00351617440225035</c:v>
                  </c:pt>
                  <c:pt idx="4">
                    <c:v>0.0037397157816006</c:v>
                  </c:pt>
                  <c:pt idx="5">
                    <c:v>0.00387596899224806</c:v>
                  </c:pt>
                  <c:pt idx="6">
                    <c:v>0.003813882532418</c:v>
                  </c:pt>
                  <c:pt idx="7">
                    <c:v>0.00366300366300366</c:v>
                  </c:pt>
                  <c:pt idx="8">
                    <c:v>0.00344115622849277</c:v>
                  </c:pt>
                  <c:pt idx="9">
                    <c:v>0.00322997416020672</c:v>
                  </c:pt>
                  <c:pt idx="10">
                    <c:v>0.00299760191846523</c:v>
                  </c:pt>
                  <c:pt idx="11">
                    <c:v>0.00278706800445931</c:v>
                  </c:pt>
                  <c:pt idx="12">
                    <c:v>0.00260010400416017</c:v>
                  </c:pt>
                  <c:pt idx="13">
                    <c:v>0.00245098039215686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'EpM2'!$U$16:$U$29</c:f>
                <c:numCache>
                  <c:formatCode>General</c:formatCode>
                  <c:ptCount val="14"/>
                  <c:pt idx="0">
                    <c:v>4.945811959686456</c:v>
                  </c:pt>
                  <c:pt idx="1">
                    <c:v>1.227857207839179</c:v>
                  </c:pt>
                  <c:pt idx="2">
                    <c:v>0.636598580666622</c:v>
                  </c:pt>
                  <c:pt idx="3">
                    <c:v>0.358420823640503</c:v>
                  </c:pt>
                  <c:pt idx="4">
                    <c:v>0.22820245456758</c:v>
                  </c:pt>
                  <c:pt idx="5">
                    <c:v>0.147168663537324</c:v>
                  </c:pt>
                  <c:pt idx="6">
                    <c:v>0.134339487022269</c:v>
                  </c:pt>
                  <c:pt idx="7">
                    <c:v>0.215071687899534</c:v>
                  </c:pt>
                  <c:pt idx="8">
                    <c:v>0.334930033042067</c:v>
                  </c:pt>
                  <c:pt idx="9">
                    <c:v>0.528538961405764</c:v>
                  </c:pt>
                  <c:pt idx="10">
                    <c:v>1.782655393579773</c:v>
                  </c:pt>
                  <c:pt idx="11">
                    <c:v>4.839028437799564</c:v>
                  </c:pt>
                  <c:pt idx="12">
                    <c:v>1.411923147410129</c:v>
                  </c:pt>
                  <c:pt idx="13">
                    <c:v>2.504853706629696</c:v>
                  </c:pt>
                </c:numCache>
              </c:numRef>
            </c:plus>
            <c:minus>
              <c:numRef>
                <c:f>'EpM2'!$U$16:$U$29</c:f>
                <c:numCache>
                  <c:formatCode>General</c:formatCode>
                  <c:ptCount val="14"/>
                  <c:pt idx="0">
                    <c:v>4.945811959686456</c:v>
                  </c:pt>
                  <c:pt idx="1">
                    <c:v>1.227857207839179</c:v>
                  </c:pt>
                  <c:pt idx="2">
                    <c:v>0.636598580666622</c:v>
                  </c:pt>
                  <c:pt idx="3">
                    <c:v>0.358420823640503</c:v>
                  </c:pt>
                  <c:pt idx="4">
                    <c:v>0.22820245456758</c:v>
                  </c:pt>
                  <c:pt idx="5">
                    <c:v>0.147168663537324</c:v>
                  </c:pt>
                  <c:pt idx="6">
                    <c:v>0.134339487022269</c:v>
                  </c:pt>
                  <c:pt idx="7">
                    <c:v>0.215071687899534</c:v>
                  </c:pt>
                  <c:pt idx="8">
                    <c:v>0.334930033042067</c:v>
                  </c:pt>
                  <c:pt idx="9">
                    <c:v>0.528538961405764</c:v>
                  </c:pt>
                  <c:pt idx="10">
                    <c:v>1.782655393579773</c:v>
                  </c:pt>
                  <c:pt idx="11">
                    <c:v>4.839028437799564</c:v>
                  </c:pt>
                  <c:pt idx="12">
                    <c:v>1.411923147410129</c:v>
                  </c:pt>
                  <c:pt idx="13">
                    <c:v>2.504853706629696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'EpM2'!$P$16:$P$29</c:f>
              <c:numCache>
                <c:formatCode>0.000</c:formatCode>
                <c:ptCount val="14"/>
                <c:pt idx="0">
                  <c:v>5.182906515036709</c:v>
                </c:pt>
                <c:pt idx="1">
                  <c:v>5.106551350926082</c:v>
                </c:pt>
                <c:pt idx="2">
                  <c:v>5.031744257306491</c:v>
                </c:pt>
                <c:pt idx="3">
                  <c:v>4.95723451736914</c:v>
                </c:pt>
                <c:pt idx="4">
                  <c:v>4.895598484107897</c:v>
                </c:pt>
                <c:pt idx="5">
                  <c:v>4.859812404361671</c:v>
                </c:pt>
                <c:pt idx="6">
                  <c:v>4.875960390769654</c:v>
                </c:pt>
                <c:pt idx="7">
                  <c:v>4.916324614625014</c:v>
                </c:pt>
                <c:pt idx="8">
                  <c:v>4.978800570576237</c:v>
                </c:pt>
                <c:pt idx="9">
                  <c:v>5.042133961155627</c:v>
                </c:pt>
                <c:pt idx="10">
                  <c:v>5.116795489924646</c:v>
                </c:pt>
                <c:pt idx="11">
                  <c:v>5.189617949624695</c:v>
                </c:pt>
                <c:pt idx="12">
                  <c:v>5.259056652594734</c:v>
                </c:pt>
                <c:pt idx="13">
                  <c:v>5.318119993844216</c:v>
                </c:pt>
              </c:numCache>
            </c:numRef>
          </c:xVal>
          <c:yVal>
            <c:numRef>
              <c:f>'EpM2'!$T$16:$T$29</c:f>
              <c:numCache>
                <c:formatCode>0.00</c:formatCode>
                <c:ptCount val="14"/>
                <c:pt idx="0">
                  <c:v>-5.407962046144894</c:v>
                </c:pt>
                <c:pt idx="1">
                  <c:v>-4.079111624778533</c:v>
                </c:pt>
                <c:pt idx="2">
                  <c:v>-3.498001524373539</c:v>
                </c:pt>
                <c:pt idx="3">
                  <c:v>-3.038563159546204</c:v>
                </c:pt>
                <c:pt idx="4">
                  <c:v>-2.722740527505947</c:v>
                </c:pt>
                <c:pt idx="5">
                  <c:v>-2.464896602828296</c:v>
                </c:pt>
                <c:pt idx="6">
                  <c:v>-2.416441233381026</c:v>
                </c:pt>
                <c:pt idx="7">
                  <c:v>-2.677065910497775</c:v>
                </c:pt>
                <c:pt idx="8">
                  <c:v>-2.972367713166398</c:v>
                </c:pt>
                <c:pt idx="9">
                  <c:v>-3.319145985063377</c:v>
                </c:pt>
                <c:pt idx="10">
                  <c:v>-4.387031940342714</c:v>
                </c:pt>
                <c:pt idx="11">
                  <c:v>-5.339234678110776</c:v>
                </c:pt>
                <c:pt idx="12">
                  <c:v>-4.160752990546909</c:v>
                </c:pt>
                <c:pt idx="13">
                  <c:v>-4.694056045996533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A5-3840-B60D-BFD26DBCF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54376"/>
        <c:axId val="2102860968"/>
      </c:scatterChart>
      <c:valAx>
        <c:axId val="2102854376"/>
        <c:scaling>
          <c:orientation val="minMax"/>
          <c:max val="5.4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</a:t>
                </a:r>
                <a:r>
                  <a:rPr lang="fr-FR" i="1"/>
                  <a:t>r</a:t>
                </a:r>
                <a:r>
                  <a:rPr lang="fr-FR"/>
                  <a:t>})</a:t>
                </a:r>
              </a:p>
            </c:rich>
          </c:tx>
          <c:layout>
            <c:manualLayout>
              <c:xMode val="edge"/>
              <c:yMode val="edge"/>
              <c:x val="0.51460688273758"/>
              <c:y val="0.9020270270270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860968"/>
        <c:crosses val="autoZero"/>
        <c:crossBetween val="midCat"/>
      </c:valAx>
      <c:valAx>
        <c:axId val="2102860968"/>
        <c:scaling>
          <c:orientation val="minMax"/>
          <c:max val="-2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</a:t>
                </a:r>
                <a:r>
                  <a:rPr lang="fr-FR" sz="10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CL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2134911597753"/>
              <c:y val="0.31081081081081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85437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414068800233"/>
          <c:y val="0.0677968065486153"/>
          <c:w val="0.807607366721293"/>
          <c:h val="0.75593439301706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1"/>
            <c:plus>
              <c:numRef>
                <c:f>'EpM3'!$Q$9:$Q$33</c:f>
                <c:numCache>
                  <c:formatCode>General</c:formatCode>
                  <c:ptCount val="25"/>
                  <c:pt idx="0">
                    <c:v>0.00199920031987205</c:v>
                  </c:pt>
                  <c:pt idx="1">
                    <c:v>0.00214500214500214</c:v>
                  </c:pt>
                  <c:pt idx="2">
                    <c:v>0.0023094688221709</c:v>
                  </c:pt>
                  <c:pt idx="3">
                    <c:v>0.0025</c:v>
                  </c:pt>
                  <c:pt idx="4">
                    <c:v>0.00271591526344378</c:v>
                  </c:pt>
                  <c:pt idx="5">
                    <c:v>0.0029603315571344</c:v>
                  </c:pt>
                  <c:pt idx="6">
                    <c:v>0.0032258064516129</c:v>
                  </c:pt>
                  <c:pt idx="7">
                    <c:v>0.00347705146036161</c:v>
                  </c:pt>
                  <c:pt idx="8">
                    <c:v>0.00366568914956012</c:v>
                  </c:pt>
                  <c:pt idx="9">
                    <c:v>0.00367917586460633</c:v>
                  </c:pt>
                  <c:pt idx="10">
                    <c:v>0.00355618776671408</c:v>
                  </c:pt>
                  <c:pt idx="11">
                    <c:v>0.00330906684315023</c:v>
                  </c:pt>
                  <c:pt idx="12">
                    <c:v>0.00304878048780488</c:v>
                  </c:pt>
                  <c:pt idx="13">
                    <c:v>0.00280898876404494</c:v>
                  </c:pt>
                  <c:pt idx="14">
                    <c:v>0.00258397932816537</c:v>
                  </c:pt>
                  <c:pt idx="15">
                    <c:v>0.00239348970799426</c:v>
                  </c:pt>
                  <c:pt idx="16">
                    <c:v>0.0022271714922049</c:v>
                  </c:pt>
                  <c:pt idx="17">
                    <c:v>0.00207900207900208</c:v>
                  </c:pt>
                  <c:pt idx="18">
                    <c:v>0.00195694716242661</c:v>
                  </c:pt>
                  <c:pt idx="19">
                    <c:v>0.00183958793230316</c:v>
                  </c:pt>
                  <c:pt idx="20">
                    <c:v>0.00174398325776073</c:v>
                  </c:pt>
                  <c:pt idx="21">
                    <c:v>0.00165453342157512</c:v>
                  </c:pt>
                  <c:pt idx="22">
                    <c:v>0.00158077774264938</c:v>
                  </c:pt>
                  <c:pt idx="23">
                    <c:v>0.00151011778918756</c:v>
                  </c:pt>
                  <c:pt idx="24">
                    <c:v>0.00144927536231884</c:v>
                  </c:pt>
                </c:numCache>
              </c:numRef>
            </c:plus>
            <c:minus>
              <c:numRef>
                <c:f>'EpM3'!$Q$9:$Q$33</c:f>
                <c:numCache>
                  <c:formatCode>General</c:formatCode>
                  <c:ptCount val="25"/>
                  <c:pt idx="0">
                    <c:v>0.00199920031987205</c:v>
                  </c:pt>
                  <c:pt idx="1">
                    <c:v>0.00214500214500214</c:v>
                  </c:pt>
                  <c:pt idx="2">
                    <c:v>0.0023094688221709</c:v>
                  </c:pt>
                  <c:pt idx="3">
                    <c:v>0.0025</c:v>
                  </c:pt>
                  <c:pt idx="4">
                    <c:v>0.00271591526344378</c:v>
                  </c:pt>
                  <c:pt idx="5">
                    <c:v>0.0029603315571344</c:v>
                  </c:pt>
                  <c:pt idx="6">
                    <c:v>0.0032258064516129</c:v>
                  </c:pt>
                  <c:pt idx="7">
                    <c:v>0.00347705146036161</c:v>
                  </c:pt>
                  <c:pt idx="8">
                    <c:v>0.00366568914956012</c:v>
                  </c:pt>
                  <c:pt idx="9">
                    <c:v>0.00367917586460633</c:v>
                  </c:pt>
                  <c:pt idx="10">
                    <c:v>0.00355618776671408</c:v>
                  </c:pt>
                  <c:pt idx="11">
                    <c:v>0.00330906684315023</c:v>
                  </c:pt>
                  <c:pt idx="12">
                    <c:v>0.00304878048780488</c:v>
                  </c:pt>
                  <c:pt idx="13">
                    <c:v>0.00280898876404494</c:v>
                  </c:pt>
                  <c:pt idx="14">
                    <c:v>0.00258397932816537</c:v>
                  </c:pt>
                  <c:pt idx="15">
                    <c:v>0.00239348970799426</c:v>
                  </c:pt>
                  <c:pt idx="16">
                    <c:v>0.0022271714922049</c:v>
                  </c:pt>
                  <c:pt idx="17">
                    <c:v>0.00207900207900208</c:v>
                  </c:pt>
                  <c:pt idx="18">
                    <c:v>0.00195694716242661</c:v>
                  </c:pt>
                  <c:pt idx="19">
                    <c:v>0.00183958793230316</c:v>
                  </c:pt>
                  <c:pt idx="20">
                    <c:v>0.00174398325776073</c:v>
                  </c:pt>
                  <c:pt idx="21">
                    <c:v>0.00165453342157512</c:v>
                  </c:pt>
                  <c:pt idx="22">
                    <c:v>0.00158077774264938</c:v>
                  </c:pt>
                  <c:pt idx="23">
                    <c:v>0.00151011778918756</c:v>
                  </c:pt>
                  <c:pt idx="24">
                    <c:v>0.00144927536231884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'EpM3'!$O$9:$O$33</c:f>
                <c:numCache>
                  <c:formatCode>General</c:formatCode>
                  <c:ptCount val="25"/>
                  <c:pt idx="0">
                    <c:v>2.885943003522239</c:v>
                  </c:pt>
                  <c:pt idx="1">
                    <c:v>2.465319865319853</c:v>
                  </c:pt>
                  <c:pt idx="2">
                    <c:v>1.708212560386479</c:v>
                  </c:pt>
                  <c:pt idx="3">
                    <c:v>0.7447215518012</c:v>
                  </c:pt>
                  <c:pt idx="4">
                    <c:v>0.511696160213444</c:v>
                  </c:pt>
                  <c:pt idx="5">
                    <c:v>0.326055932278509</c:v>
                  </c:pt>
                  <c:pt idx="6">
                    <c:v>0.141109619522242</c:v>
                  </c:pt>
                  <c:pt idx="7">
                    <c:v>0.0670500056496464</c:v>
                  </c:pt>
                  <c:pt idx="8">
                    <c:v>0.0241071428571428</c:v>
                  </c:pt>
                  <c:pt idx="9">
                    <c:v>0.0165925925925926</c:v>
                  </c:pt>
                  <c:pt idx="10">
                    <c:v>0.0429063146720423</c:v>
                  </c:pt>
                  <c:pt idx="11">
                    <c:v>0.0993291221299239</c:v>
                  </c:pt>
                  <c:pt idx="12">
                    <c:v>0.166087092412537</c:v>
                  </c:pt>
                  <c:pt idx="13">
                    <c:v>0.263330984261217</c:v>
                  </c:pt>
                  <c:pt idx="14">
                    <c:v>0.394897655714602</c:v>
                  </c:pt>
                  <c:pt idx="15">
                    <c:v>0.432608210620259</c:v>
                  </c:pt>
                  <c:pt idx="16">
                    <c:v>0.511696160213442</c:v>
                  </c:pt>
                  <c:pt idx="17">
                    <c:v>0.394897655714598</c:v>
                  </c:pt>
                  <c:pt idx="18">
                    <c:v>0.394897655714602</c:v>
                  </c:pt>
                  <c:pt idx="19">
                    <c:v>0.406805533471138</c:v>
                  </c:pt>
                  <c:pt idx="20">
                    <c:v>0.362580209388721</c:v>
                  </c:pt>
                  <c:pt idx="21">
                    <c:v>0.275425038639879</c:v>
                  </c:pt>
                  <c:pt idx="22">
                    <c:v>0.236631944444444</c:v>
                  </c:pt>
                  <c:pt idx="23">
                    <c:v>0.227161492567497</c:v>
                  </c:pt>
                  <c:pt idx="24">
                    <c:v>0.202103499627699</c:v>
                  </c:pt>
                </c:numCache>
              </c:numRef>
            </c:plus>
            <c:minus>
              <c:numRef>
                <c:f>'EpM3'!$O$9:$O$33</c:f>
                <c:numCache>
                  <c:formatCode>General</c:formatCode>
                  <c:ptCount val="25"/>
                  <c:pt idx="0">
                    <c:v>2.885943003522239</c:v>
                  </c:pt>
                  <c:pt idx="1">
                    <c:v>2.465319865319853</c:v>
                  </c:pt>
                  <c:pt idx="2">
                    <c:v>1.708212560386479</c:v>
                  </c:pt>
                  <c:pt idx="3">
                    <c:v>0.7447215518012</c:v>
                  </c:pt>
                  <c:pt idx="4">
                    <c:v>0.511696160213444</c:v>
                  </c:pt>
                  <c:pt idx="5">
                    <c:v>0.326055932278509</c:v>
                  </c:pt>
                  <c:pt idx="6">
                    <c:v>0.141109619522242</c:v>
                  </c:pt>
                  <c:pt idx="7">
                    <c:v>0.0670500056496464</c:v>
                  </c:pt>
                  <c:pt idx="8">
                    <c:v>0.0241071428571428</c:v>
                  </c:pt>
                  <c:pt idx="9">
                    <c:v>0.0165925925925926</c:v>
                  </c:pt>
                  <c:pt idx="10">
                    <c:v>0.0429063146720423</c:v>
                  </c:pt>
                  <c:pt idx="11">
                    <c:v>0.0993291221299239</c:v>
                  </c:pt>
                  <c:pt idx="12">
                    <c:v>0.166087092412537</c:v>
                  </c:pt>
                  <c:pt idx="13">
                    <c:v>0.263330984261217</c:v>
                  </c:pt>
                  <c:pt idx="14">
                    <c:v>0.394897655714602</c:v>
                  </c:pt>
                  <c:pt idx="15">
                    <c:v>0.432608210620259</c:v>
                  </c:pt>
                  <c:pt idx="16">
                    <c:v>0.511696160213442</c:v>
                  </c:pt>
                  <c:pt idx="17">
                    <c:v>0.394897655714598</c:v>
                  </c:pt>
                  <c:pt idx="18">
                    <c:v>0.394897655714602</c:v>
                  </c:pt>
                  <c:pt idx="19">
                    <c:v>0.406805533471138</c:v>
                  </c:pt>
                  <c:pt idx="20">
                    <c:v>0.362580209388721</c:v>
                  </c:pt>
                  <c:pt idx="21">
                    <c:v>0.275425038639879</c:v>
                  </c:pt>
                  <c:pt idx="22">
                    <c:v>0.236631944444444</c:v>
                  </c:pt>
                  <c:pt idx="23">
                    <c:v>0.227161492567497</c:v>
                  </c:pt>
                  <c:pt idx="24">
                    <c:v>0.202103499627699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'EpM3'!$P$9:$P$33</c:f>
              <c:numCache>
                <c:formatCode>0.000</c:formatCode>
                <c:ptCount val="25"/>
                <c:pt idx="0">
                  <c:v>5.521860837883573</c:v>
                </c:pt>
                <c:pt idx="1">
                  <c:v>5.451467546041711</c:v>
                </c:pt>
                <c:pt idx="2">
                  <c:v>5.377590547442544</c:v>
                </c:pt>
                <c:pt idx="3">
                  <c:v>5.298317366548036</c:v>
                </c:pt>
                <c:pt idx="4">
                  <c:v>5.215479088239032</c:v>
                </c:pt>
                <c:pt idx="5">
                  <c:v>5.129306823813755</c:v>
                </c:pt>
                <c:pt idx="6">
                  <c:v>5.043425116919247</c:v>
                </c:pt>
                <c:pt idx="7">
                  <c:v>4.968423445286946</c:v>
                </c:pt>
                <c:pt idx="8">
                  <c:v>4.915591745409361</c:v>
                </c:pt>
                <c:pt idx="9">
                  <c:v>4.911919321157098</c:v>
                </c:pt>
                <c:pt idx="10">
                  <c:v>4.945918979376565</c:v>
                </c:pt>
                <c:pt idx="11">
                  <c:v>5.017941869278694</c:v>
                </c:pt>
                <c:pt idx="12">
                  <c:v>5.099866427824198</c:v>
                </c:pt>
                <c:pt idx="13">
                  <c:v>5.181783550292085</c:v>
                </c:pt>
                <c:pt idx="14">
                  <c:v>5.265277512469836</c:v>
                </c:pt>
                <c:pt idx="15">
                  <c:v>5.34185566856252</c:v>
                </c:pt>
                <c:pt idx="16">
                  <c:v>5.41387570718231</c:v>
                </c:pt>
                <c:pt idx="17">
                  <c:v>5.482720089545815</c:v>
                </c:pt>
                <c:pt idx="18">
                  <c:v>5.543222409643758</c:v>
                </c:pt>
                <c:pt idx="19">
                  <c:v>5.605066501717044</c:v>
                </c:pt>
                <c:pt idx="20">
                  <c:v>5.658436372889324</c:v>
                </c:pt>
                <c:pt idx="21">
                  <c:v>5.71108904983864</c:v>
                </c:pt>
                <c:pt idx="22">
                  <c:v>5.756691130311603</c:v>
                </c:pt>
                <c:pt idx="23">
                  <c:v>5.802420444553201</c:v>
                </c:pt>
                <c:pt idx="24">
                  <c:v>5.84354441703136</c:v>
                </c:pt>
              </c:numCache>
            </c:numRef>
          </c:xVal>
          <c:yVal>
            <c:numRef>
              <c:f>'EpM3'!$N$9:$N$33</c:f>
              <c:numCache>
                <c:formatCode>0.00</c:formatCode>
                <c:ptCount val="25"/>
                <c:pt idx="0">
                  <c:v>-5.845922241817319</c:v>
                </c:pt>
                <c:pt idx="1">
                  <c:v>-5.693213523306961</c:v>
                </c:pt>
                <c:pt idx="2">
                  <c:v>-5.340876980966835</c:v>
                </c:pt>
                <c:pt idx="3">
                  <c:v>-4.569963930253474</c:v>
                </c:pt>
                <c:pt idx="4">
                  <c:v>-4.240382406938804</c:v>
                </c:pt>
                <c:pt idx="5">
                  <c:v>-3.868404923605889</c:v>
                </c:pt>
                <c:pt idx="6">
                  <c:v>-3.276420342648449</c:v>
                </c:pt>
                <c:pt idx="7">
                  <c:v>-2.894743801364991</c:v>
                </c:pt>
                <c:pt idx="8">
                  <c:v>-2.603089765465723</c:v>
                </c:pt>
                <c:pt idx="9">
                  <c:v>-2.549445170925571</c:v>
                </c:pt>
                <c:pt idx="10">
                  <c:v>-2.737017823958061</c:v>
                </c:pt>
                <c:pt idx="11">
                  <c:v>-3.077741033011745</c:v>
                </c:pt>
                <c:pt idx="12">
                  <c:v>-3.379374737151682</c:v>
                </c:pt>
                <c:pt idx="13">
                  <c:v>-3.703570169523939</c:v>
                </c:pt>
                <c:pt idx="14">
                  <c:v>-4.022838185570855</c:v>
                </c:pt>
                <c:pt idx="15">
                  <c:v>-4.09835258361964</c:v>
                </c:pt>
                <c:pt idx="16">
                  <c:v>-4.2403824069388</c:v>
                </c:pt>
                <c:pt idx="17">
                  <c:v>-4.022838185570847</c:v>
                </c:pt>
                <c:pt idx="18">
                  <c:v>-4.022838185570855</c:v>
                </c:pt>
                <c:pt idx="19">
                  <c:v>-4.047301955888786</c:v>
                </c:pt>
                <c:pt idx="20">
                  <c:v>-3.953279121943499</c:v>
                </c:pt>
                <c:pt idx="21">
                  <c:v>-3.737515463499168</c:v>
                </c:pt>
                <c:pt idx="22">
                  <c:v>-3.624340932976364</c:v>
                </c:pt>
                <c:pt idx="23">
                  <c:v>-3.594681003162295</c:v>
                </c:pt>
                <c:pt idx="24">
                  <c:v>-3.511756572229217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602-8149-AEA7-64FE179CC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16952"/>
        <c:axId val="2103157672"/>
      </c:scatterChart>
      <c:valAx>
        <c:axId val="2049816952"/>
        <c:scaling>
          <c:orientation val="minMax"/>
          <c:max val="6.0"/>
          <c:min val="4.8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ln({r})</a:t>
                </a:r>
              </a:p>
            </c:rich>
          </c:tx>
          <c:layout>
            <c:manualLayout>
              <c:xMode val="edge"/>
              <c:yMode val="edge"/>
              <c:x val="0.514542089600824"/>
              <c:y val="0.90169752709658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157672"/>
        <c:crosses val="autoZero"/>
        <c:crossBetween val="midCat"/>
        <c:majorUnit val="0.2"/>
      </c:valAx>
      <c:valAx>
        <c:axId val="2103157672"/>
        <c:scaling>
          <c:orientation val="minMax"/>
          <c:max val="-2.0"/>
          <c:min val="-7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anchor="ctr" anchorCtr="1"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ln({v</a:t>
                </a:r>
                <a:r>
                  <a:rPr lang="fr-FR" sz="1000" b="1" i="0" u="none" strike="noStrike" baseline="-25000">
                    <a:effectLst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})</a:t>
                </a:r>
              </a:p>
            </c:rich>
          </c:tx>
          <c:layout>
            <c:manualLayout>
              <c:xMode val="edge"/>
              <c:yMode val="edge"/>
              <c:x val="0.0290828137600466"/>
              <c:y val="0.33898403274307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816952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561839054226"/>
          <c:y val="0.0671142039282127"/>
          <c:w val="0.797753027824632"/>
          <c:h val="0.758390504388804"/>
        </c:manualLayout>
      </c:layout>
      <c:scatterChart>
        <c:scatterStyle val="lineMarker"/>
        <c:varyColors val="0"/>
        <c:ser>
          <c:idx val="0"/>
          <c:order val="0"/>
          <c:tx>
            <c:v>avant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'EpM3'!$G$7:$G$11</c:f>
                <c:numCache>
                  <c:formatCode>General</c:formatCode>
                  <c:ptCount val="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</c:numCache>
              </c:numRef>
            </c:plus>
            <c:minus>
              <c:numRef>
                <c:f>'EpM3'!$G$7:$G$11</c:f>
                <c:numCache>
                  <c:formatCode>General</c:formatCode>
                  <c:ptCount val="5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'EpM3'!$M$7:$M$11</c:f>
                <c:numCache>
                  <c:formatCode>General</c:formatCode>
                  <c:ptCount val="5"/>
                  <c:pt idx="0">
                    <c:v>0.00858796296296296</c:v>
                  </c:pt>
                  <c:pt idx="1">
                    <c:v>0.00891685185185185</c:v>
                  </c:pt>
                  <c:pt idx="2">
                    <c:v>0.00834518518518518</c:v>
                  </c:pt>
                  <c:pt idx="3">
                    <c:v>0.00830504629629629</c:v>
                  </c:pt>
                  <c:pt idx="4">
                    <c:v>0.00818518518518519</c:v>
                  </c:pt>
                </c:numCache>
              </c:numRef>
            </c:plus>
            <c:minus>
              <c:numRef>
                <c:f>'EpM3'!$M$7:$M$11</c:f>
                <c:numCache>
                  <c:formatCode>General</c:formatCode>
                  <c:ptCount val="5"/>
                  <c:pt idx="0">
                    <c:v>0.00858796296296296</c:v>
                  </c:pt>
                  <c:pt idx="1">
                    <c:v>0.00891685185185185</c:v>
                  </c:pt>
                  <c:pt idx="2">
                    <c:v>0.00834518518518518</c:v>
                  </c:pt>
                  <c:pt idx="3">
                    <c:v>0.00830504629629629</c:v>
                  </c:pt>
                  <c:pt idx="4">
                    <c:v>0.00818518518518519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'EpM3'!$F$7:$F$11</c:f>
              <c:numCache>
                <c:formatCode>0.0</c:formatCode>
                <c:ptCount val="5"/>
                <c:pt idx="0">
                  <c:v>0.0</c:v>
                </c:pt>
                <c:pt idx="1">
                  <c:v>18.5</c:v>
                </c:pt>
                <c:pt idx="2">
                  <c:v>35.8</c:v>
                </c:pt>
                <c:pt idx="3">
                  <c:v>52.9</c:v>
                </c:pt>
                <c:pt idx="4">
                  <c:v>70.1</c:v>
                </c:pt>
              </c:numCache>
            </c:numRef>
          </c:xVal>
          <c:yVal>
            <c:numRef>
              <c:f>'EpM3'!$L$7:$L$11</c:f>
              <c:numCache>
                <c:formatCode>0.000</c:formatCode>
                <c:ptCount val="5"/>
                <c:pt idx="0">
                  <c:v>0.0</c:v>
                </c:pt>
                <c:pt idx="1">
                  <c:v>-0.00393333333333329</c:v>
                </c:pt>
                <c:pt idx="2">
                  <c:v>0.00289166666666668</c:v>
                </c:pt>
                <c:pt idx="3">
                  <c:v>0.00336875000000002</c:v>
                </c:pt>
                <c:pt idx="4">
                  <c:v>0.00479166666666665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E5-EC49-B7C2-C610A262EF62}"/>
            </c:ext>
          </c:extLst>
        </c:ser>
        <c:ser>
          <c:idx val="1"/>
          <c:order val="1"/>
          <c:tx>
            <c:v>pendant</c:v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'EpM3'!$G$12:$G$24</c:f>
                <c:numCache>
                  <c:formatCode>General</c:formatCode>
                  <c:ptCount val="1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</c:numCache>
              </c:numRef>
            </c:plus>
            <c:minus>
              <c:numRef>
                <c:f>'EpM3'!$G$12:$G$24</c:f>
                <c:numCache>
                  <c:formatCode>General</c:formatCode>
                  <c:ptCount val="13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  <c:pt idx="9">
                    <c:v>0.3</c:v>
                  </c:pt>
                  <c:pt idx="10">
                    <c:v>0.3</c:v>
                  </c:pt>
                  <c:pt idx="11">
                    <c:v>0.3</c:v>
                  </c:pt>
                  <c:pt idx="12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'EpM3'!$M$12:$M$24</c:f>
                <c:numCache>
                  <c:formatCode>General</c:formatCode>
                  <c:ptCount val="13"/>
                  <c:pt idx="0">
                    <c:v>0.00771407407407408</c:v>
                  </c:pt>
                  <c:pt idx="1">
                    <c:v>0.00736949074074074</c:v>
                  </c:pt>
                  <c:pt idx="2">
                    <c:v>0.00681185185185185</c:v>
                  </c:pt>
                  <c:pt idx="3">
                    <c:v>0.00532875</c:v>
                  </c:pt>
                  <c:pt idx="4">
                    <c:v>0.00370875</c:v>
                  </c:pt>
                  <c:pt idx="5">
                    <c:v>0.001785</c:v>
                  </c:pt>
                  <c:pt idx="6">
                    <c:v>0.0012962962962963</c:v>
                  </c:pt>
                  <c:pt idx="7">
                    <c:v>0.00277875</c:v>
                  </c:pt>
                  <c:pt idx="8">
                    <c:v>0.00457541666666666</c:v>
                  </c:pt>
                  <c:pt idx="9">
                    <c:v>0.00565837962962963</c:v>
                  </c:pt>
                  <c:pt idx="10">
                    <c:v>0.00648726851851852</c:v>
                  </c:pt>
                  <c:pt idx="11">
                    <c:v>0.00706949074074075</c:v>
                  </c:pt>
                  <c:pt idx="12">
                    <c:v>0.0071812962962963</c:v>
                  </c:pt>
                </c:numCache>
              </c:numRef>
            </c:plus>
            <c:minus>
              <c:numRef>
                <c:f>'EpM3'!$M$12:$M$24</c:f>
                <c:numCache>
                  <c:formatCode>General</c:formatCode>
                  <c:ptCount val="13"/>
                  <c:pt idx="0">
                    <c:v>0.00771407407407408</c:v>
                  </c:pt>
                  <c:pt idx="1">
                    <c:v>0.00736949074074074</c:v>
                  </c:pt>
                  <c:pt idx="2">
                    <c:v>0.00681185185185185</c:v>
                  </c:pt>
                  <c:pt idx="3">
                    <c:v>0.00532875</c:v>
                  </c:pt>
                  <c:pt idx="4">
                    <c:v>0.00370875</c:v>
                  </c:pt>
                  <c:pt idx="5">
                    <c:v>0.001785</c:v>
                  </c:pt>
                  <c:pt idx="6">
                    <c:v>0.0012962962962963</c:v>
                  </c:pt>
                  <c:pt idx="7">
                    <c:v>0.00277875</c:v>
                  </c:pt>
                  <c:pt idx="8">
                    <c:v>0.00457541666666666</c:v>
                  </c:pt>
                  <c:pt idx="9">
                    <c:v>0.00565837962962963</c:v>
                  </c:pt>
                  <c:pt idx="10">
                    <c:v>0.00648726851851852</c:v>
                  </c:pt>
                  <c:pt idx="11">
                    <c:v>0.00706949074074075</c:v>
                  </c:pt>
                  <c:pt idx="12">
                    <c:v>0.0071812962962963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'EpM3'!$F$12:$F$24</c:f>
              <c:numCache>
                <c:formatCode>0.0</c:formatCode>
                <c:ptCount val="13"/>
                <c:pt idx="0">
                  <c:v>86.9</c:v>
                </c:pt>
                <c:pt idx="1">
                  <c:v>102.9</c:v>
                </c:pt>
                <c:pt idx="2">
                  <c:v>118.8</c:v>
                </c:pt>
                <c:pt idx="3">
                  <c:v>133.3</c:v>
                </c:pt>
                <c:pt idx="4">
                  <c:v>144.9</c:v>
                </c:pt>
                <c:pt idx="5">
                  <c:v>154.0</c:v>
                </c:pt>
                <c:pt idx="6">
                  <c:v>157.5</c:v>
                </c:pt>
                <c:pt idx="7">
                  <c:v>164.0</c:v>
                </c:pt>
                <c:pt idx="8">
                  <c:v>174.6</c:v>
                </c:pt>
                <c:pt idx="9">
                  <c:v>187.7</c:v>
                </c:pt>
                <c:pt idx="10">
                  <c:v>201.7</c:v>
                </c:pt>
                <c:pt idx="11">
                  <c:v>217.2</c:v>
                </c:pt>
                <c:pt idx="12">
                  <c:v>232.8</c:v>
                </c:pt>
              </c:numCache>
            </c:numRef>
          </c:xVal>
          <c:yVal>
            <c:numRef>
              <c:f>'EpM3'!$L$12:$L$24</c:f>
              <c:numCache>
                <c:formatCode>0.000</c:formatCode>
                <c:ptCount val="13"/>
                <c:pt idx="0">
                  <c:v>0.0103583333333333</c:v>
                </c:pt>
                <c:pt idx="1">
                  <c:v>0.0144020833333334</c:v>
                </c:pt>
                <c:pt idx="2">
                  <c:v>0.0208916666666667</c:v>
                </c:pt>
                <c:pt idx="3">
                  <c:v>0.0377631944444444</c:v>
                </c:pt>
                <c:pt idx="4">
                  <c:v>0.0553131944444445</c:v>
                </c:pt>
                <c:pt idx="5">
                  <c:v>0.0740444444444445</c:v>
                </c:pt>
                <c:pt idx="6">
                  <c:v>0.078125</c:v>
                </c:pt>
                <c:pt idx="7">
                  <c:v>0.0647631944444445</c:v>
                </c:pt>
                <c:pt idx="8">
                  <c:v>0.0460631944444445</c:v>
                </c:pt>
                <c:pt idx="9">
                  <c:v>0.03406875</c:v>
                </c:pt>
                <c:pt idx="10">
                  <c:v>0.0246354166666667</c:v>
                </c:pt>
                <c:pt idx="11">
                  <c:v>0.0179020833333332</c:v>
                </c:pt>
                <c:pt idx="12">
                  <c:v>0.0166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E5-EC49-B7C2-C610A262EF62}"/>
            </c:ext>
          </c:extLst>
        </c:ser>
        <c:ser>
          <c:idx val="2"/>
          <c:order val="2"/>
          <c:tx>
            <c:v>après</c:v>
          </c:tx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backward val="330.0"/>
            <c:intercept val="0.0"/>
            <c:dispRSqr val="0"/>
            <c:dispEq val="1"/>
            <c:trendlineLbl>
              <c:layout>
                <c:manualLayout>
                  <c:x val="0.0183850428254891"/>
                  <c:y val="-0.187969815913894"/>
                </c:manualLayout>
              </c:layout>
              <c:numFmt formatCode="0.0000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'EpM3'!$G$25:$G$33</c:f>
                <c:numCache>
                  <c:formatCode>General</c:formatCode>
                  <c:ptCount val="9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</c:numCache>
              </c:numRef>
            </c:plus>
            <c:minus>
              <c:numRef>
                <c:f>'EpM3'!$G$25:$G$33</c:f>
                <c:numCache>
                  <c:formatCode>General</c:formatCode>
                  <c:ptCount val="9"/>
                  <c:pt idx="0">
                    <c:v>0.3</c:v>
                  </c:pt>
                  <c:pt idx="1">
                    <c:v>0.3</c:v>
                  </c:pt>
                  <c:pt idx="2">
                    <c:v>0.3</c:v>
                  </c:pt>
                  <c:pt idx="3">
                    <c:v>0.3</c:v>
                  </c:pt>
                  <c:pt idx="4">
                    <c:v>0.3</c:v>
                  </c:pt>
                  <c:pt idx="5">
                    <c:v>0.3</c:v>
                  </c:pt>
                  <c:pt idx="6">
                    <c:v>0.3</c:v>
                  </c:pt>
                  <c:pt idx="7">
                    <c:v>0.3</c:v>
                  </c:pt>
                  <c:pt idx="8">
                    <c:v>0.3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'EpM3'!$M$25:$M$33</c:f>
                <c:numCache>
                  <c:formatCode>General</c:formatCode>
                  <c:ptCount val="9"/>
                  <c:pt idx="0">
                    <c:v>0.00736949074074073</c:v>
                  </c:pt>
                  <c:pt idx="1">
                    <c:v>0.00706949074074074</c:v>
                  </c:pt>
                  <c:pt idx="2">
                    <c:v>0.00706949074074075</c:v>
                  </c:pt>
                  <c:pt idx="3">
                    <c:v>0.00710666666666666</c:v>
                  </c:pt>
                  <c:pt idx="4">
                    <c:v>0.00695851851851852</c:v>
                  </c:pt>
                  <c:pt idx="5">
                    <c:v>0.00655875000000001</c:v>
                  </c:pt>
                  <c:pt idx="6">
                    <c:v>0.00631018518518518</c:v>
                  </c:pt>
                  <c:pt idx="7">
                    <c:v>0.00623999999999998</c:v>
                  </c:pt>
                  <c:pt idx="8">
                    <c:v>0.00603166666666666</c:v>
                  </c:pt>
                </c:numCache>
              </c:numRef>
            </c:plus>
            <c:minus>
              <c:numRef>
                <c:f>'EpM3'!$M$25:$M$33</c:f>
                <c:numCache>
                  <c:formatCode>General</c:formatCode>
                  <c:ptCount val="9"/>
                  <c:pt idx="0">
                    <c:v>0.00736949074074073</c:v>
                  </c:pt>
                  <c:pt idx="1">
                    <c:v>0.00706949074074074</c:v>
                  </c:pt>
                  <c:pt idx="2">
                    <c:v>0.00706949074074075</c:v>
                  </c:pt>
                  <c:pt idx="3">
                    <c:v>0.00710666666666666</c:v>
                  </c:pt>
                  <c:pt idx="4">
                    <c:v>0.00695851851851852</c:v>
                  </c:pt>
                  <c:pt idx="5">
                    <c:v>0.00655875000000001</c:v>
                  </c:pt>
                  <c:pt idx="6">
                    <c:v>0.00631018518518518</c:v>
                  </c:pt>
                  <c:pt idx="7">
                    <c:v>0.00623999999999998</c:v>
                  </c:pt>
                  <c:pt idx="8">
                    <c:v>0.00603166666666666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'EpM3'!$F$25:$F$33</c:f>
              <c:numCache>
                <c:formatCode>0.0</c:formatCode>
                <c:ptCount val="9"/>
                <c:pt idx="0">
                  <c:v>248.6</c:v>
                </c:pt>
                <c:pt idx="1">
                  <c:v>264.7</c:v>
                </c:pt>
                <c:pt idx="2">
                  <c:v>279.7</c:v>
                </c:pt>
                <c:pt idx="3">
                  <c:v>295.8</c:v>
                </c:pt>
                <c:pt idx="4">
                  <c:v>310.9</c:v>
                </c:pt>
                <c:pt idx="5">
                  <c:v>326.6</c:v>
                </c:pt>
                <c:pt idx="6">
                  <c:v>340.6</c:v>
                </c:pt>
                <c:pt idx="7">
                  <c:v>355.6</c:v>
                </c:pt>
                <c:pt idx="8">
                  <c:v>369.4</c:v>
                </c:pt>
              </c:numCache>
            </c:numRef>
          </c:xVal>
          <c:yVal>
            <c:numRef>
              <c:f>'EpM3'!$L$25:$L$33</c:f>
              <c:numCache>
                <c:formatCode>0.000</c:formatCode>
                <c:ptCount val="9"/>
                <c:pt idx="0">
                  <c:v>0.0144020833333335</c:v>
                </c:pt>
                <c:pt idx="1">
                  <c:v>0.0179020833333334</c:v>
                </c:pt>
                <c:pt idx="2">
                  <c:v>0.0179020833333332</c:v>
                </c:pt>
                <c:pt idx="3">
                  <c:v>0.0174694444444445</c:v>
                </c:pt>
                <c:pt idx="4">
                  <c:v>0.0191916666666666</c:v>
                </c:pt>
                <c:pt idx="5">
                  <c:v>0.0238131944444443</c:v>
                </c:pt>
                <c:pt idx="6">
                  <c:v>0.0266666666666667</c:v>
                </c:pt>
                <c:pt idx="7">
                  <c:v>0.0274694444444446</c:v>
                </c:pt>
                <c:pt idx="8">
                  <c:v>0.0298444444444445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2E5-EC49-B7C2-C610A262E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889192"/>
        <c:axId val="2102895464"/>
      </c:scatterChart>
      <c:valAx>
        <c:axId val="2102889192"/>
        <c:scaling>
          <c:orientation val="minMax"/>
          <c:max val="4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  (mm)</a:t>
                </a:r>
              </a:p>
            </c:rich>
          </c:tx>
          <c:layout>
            <c:manualLayout>
              <c:xMode val="edge"/>
              <c:yMode val="edge"/>
              <c:x val="0.49213496646083"/>
              <c:y val="0.9026860428344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895464"/>
        <c:crosses val="autoZero"/>
        <c:crossBetween val="midCat"/>
      </c:valAx>
      <c:valAx>
        <c:axId val="2102895464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0</a:t>
                </a:r>
                <a:r>
                  <a:rPr lang="fr-FR" sz="1000" b="1" i="0" u="none" strike="noStrike" baseline="30000">
                    <a:effectLst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-v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(m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/s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292134911597753"/>
              <c:y val="0.28859107689131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2889192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89562450664"/>
          <c:y val="0.0675675675675676"/>
          <c:w val="0.808037255494469"/>
          <c:h val="0.75675675675675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6411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1840205558016"/>
                  <c:y val="0.0184353053841239"/>
                </c:manualLayout>
              </c:layout>
              <c:numFmt formatCode="0.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'EpM3'!$Q$13:$Q$22</c:f>
                <c:numCache>
                  <c:formatCode>General</c:formatCode>
                  <c:ptCount val="10"/>
                  <c:pt idx="0">
                    <c:v>0.00271591526344378</c:v>
                  </c:pt>
                  <c:pt idx="1">
                    <c:v>0.0029603315571344</c:v>
                  </c:pt>
                  <c:pt idx="2">
                    <c:v>0.0032258064516129</c:v>
                  </c:pt>
                  <c:pt idx="3">
                    <c:v>0.00347705146036161</c:v>
                  </c:pt>
                  <c:pt idx="4">
                    <c:v>0.00366568914956012</c:v>
                  </c:pt>
                  <c:pt idx="5">
                    <c:v>0.00367917586460633</c:v>
                  </c:pt>
                  <c:pt idx="6">
                    <c:v>0.00355618776671408</c:v>
                  </c:pt>
                  <c:pt idx="7">
                    <c:v>0.00330906684315023</c:v>
                  </c:pt>
                  <c:pt idx="8">
                    <c:v>0.00304878048780488</c:v>
                  </c:pt>
                  <c:pt idx="9">
                    <c:v>0.00280898876404494</c:v>
                  </c:pt>
                </c:numCache>
              </c:numRef>
            </c:plus>
            <c:minus>
              <c:numRef>
                <c:f>'EpM3'!$Q$13:$Q$22</c:f>
                <c:numCache>
                  <c:formatCode>General</c:formatCode>
                  <c:ptCount val="10"/>
                  <c:pt idx="0">
                    <c:v>0.00271591526344378</c:v>
                  </c:pt>
                  <c:pt idx="1">
                    <c:v>0.0029603315571344</c:v>
                  </c:pt>
                  <c:pt idx="2">
                    <c:v>0.0032258064516129</c:v>
                  </c:pt>
                  <c:pt idx="3">
                    <c:v>0.00347705146036161</c:v>
                  </c:pt>
                  <c:pt idx="4">
                    <c:v>0.00366568914956012</c:v>
                  </c:pt>
                  <c:pt idx="5">
                    <c:v>0.00367917586460633</c:v>
                  </c:pt>
                  <c:pt idx="6">
                    <c:v>0.00355618776671408</c:v>
                  </c:pt>
                  <c:pt idx="7">
                    <c:v>0.00330906684315023</c:v>
                  </c:pt>
                  <c:pt idx="8">
                    <c:v>0.00304878048780488</c:v>
                  </c:pt>
                  <c:pt idx="9">
                    <c:v>0.00280898876404494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'EpM3'!$U$13:$U$22</c:f>
                <c:numCache>
                  <c:formatCode>General</c:formatCode>
                  <c:ptCount val="10"/>
                  <c:pt idx="0">
                    <c:v>1.151219381345161</c:v>
                  </c:pt>
                  <c:pt idx="1">
                    <c:v>0.622712527284029</c:v>
                  </c:pt>
                  <c:pt idx="2">
                    <c:v>0.226434789921597</c:v>
                  </c:pt>
                  <c:pt idx="3">
                    <c:v>0.108533442447316</c:v>
                  </c:pt>
                  <c:pt idx="4">
                    <c:v>0.0481595369318134</c:v>
                  </c:pt>
                  <c:pt idx="5">
                    <c:v>0.0385300783903269</c:v>
                  </c:pt>
                  <c:pt idx="6">
                    <c:v>0.0773972400771401</c:v>
                  </c:pt>
                  <c:pt idx="7">
                    <c:v>0.177793212587391</c:v>
                  </c:pt>
                  <c:pt idx="8">
                    <c:v>0.345207316696253</c:v>
                  </c:pt>
                  <c:pt idx="9">
                    <c:v>0.781835709915008</c:v>
                  </c:pt>
                </c:numCache>
              </c:numRef>
            </c:plus>
            <c:minus>
              <c:numRef>
                <c:f>'EpM3'!$U$13:$U$22</c:f>
                <c:numCache>
                  <c:formatCode>General</c:formatCode>
                  <c:ptCount val="10"/>
                  <c:pt idx="0">
                    <c:v>1.151219381345161</c:v>
                  </c:pt>
                  <c:pt idx="1">
                    <c:v>0.622712527284029</c:v>
                  </c:pt>
                  <c:pt idx="2">
                    <c:v>0.226434789921597</c:v>
                  </c:pt>
                  <c:pt idx="3">
                    <c:v>0.108533442447316</c:v>
                  </c:pt>
                  <c:pt idx="4">
                    <c:v>0.0481595369318134</c:v>
                  </c:pt>
                  <c:pt idx="5">
                    <c:v>0.0385300783903269</c:v>
                  </c:pt>
                  <c:pt idx="6">
                    <c:v>0.0773972400771401</c:v>
                  </c:pt>
                  <c:pt idx="7">
                    <c:v>0.177793212587391</c:v>
                  </c:pt>
                  <c:pt idx="8">
                    <c:v>0.345207316696253</c:v>
                  </c:pt>
                  <c:pt idx="9">
                    <c:v>0.781835709915008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'EpM3'!$P$13:$P$22</c:f>
              <c:numCache>
                <c:formatCode>0.000</c:formatCode>
                <c:ptCount val="10"/>
                <c:pt idx="0">
                  <c:v>5.215479088239032</c:v>
                </c:pt>
                <c:pt idx="1">
                  <c:v>5.129306823813755</c:v>
                </c:pt>
                <c:pt idx="2">
                  <c:v>5.043425116919247</c:v>
                </c:pt>
                <c:pt idx="3">
                  <c:v>4.968423445286946</c:v>
                </c:pt>
                <c:pt idx="4">
                  <c:v>4.915591745409361</c:v>
                </c:pt>
                <c:pt idx="5">
                  <c:v>4.911919321157098</c:v>
                </c:pt>
                <c:pt idx="6">
                  <c:v>4.945918979376565</c:v>
                </c:pt>
                <c:pt idx="7">
                  <c:v>5.017941869278694</c:v>
                </c:pt>
                <c:pt idx="8">
                  <c:v>5.099866427824198</c:v>
                </c:pt>
                <c:pt idx="9">
                  <c:v>5.181783550292085</c:v>
                </c:pt>
              </c:numCache>
            </c:numRef>
          </c:xVal>
          <c:yVal>
            <c:numRef>
              <c:f>'EpM3'!$T$13:$T$22</c:f>
              <c:numCache>
                <c:formatCode>0.00</c:formatCode>
                <c:ptCount val="10"/>
                <c:pt idx="0">
                  <c:v>-4.94241465403658</c:v>
                </c:pt>
                <c:pt idx="1">
                  <c:v>-4.381675762903247</c:v>
                </c:pt>
                <c:pt idx="2">
                  <c:v>-3.563050140943727</c:v>
                </c:pt>
                <c:pt idx="3">
                  <c:v>-3.09924439977115</c:v>
                </c:pt>
                <c:pt idx="4">
                  <c:v>-2.761893410427998</c:v>
                </c:pt>
                <c:pt idx="5">
                  <c:v>-2.702980573408095</c:v>
                </c:pt>
                <c:pt idx="6">
                  <c:v>-2.933982742201941</c:v>
                </c:pt>
                <c:pt idx="7">
                  <c:v>-3.389176884850921</c:v>
                </c:pt>
                <c:pt idx="8">
                  <c:v>-3.871979073520114</c:v>
                </c:pt>
                <c:pt idx="9">
                  <c:v>-4.566392199028715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F59-CE49-9DE6-E016A3587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210280"/>
        <c:axId val="2103216632"/>
      </c:scatterChart>
      <c:valAx>
        <c:axId val="2103210280"/>
        <c:scaling>
          <c:orientation val="minMax"/>
          <c:max val="5.3"/>
          <c:min val="4.9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ln({r})</a:t>
                </a:r>
              </a:p>
            </c:rich>
          </c:tx>
          <c:layout>
            <c:manualLayout>
              <c:xMode val="edge"/>
              <c:yMode val="edge"/>
              <c:x val="0.515625983478515"/>
              <c:y val="0.90202702702702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216632"/>
        <c:crosses val="autoZero"/>
        <c:crossBetween val="midCat"/>
        <c:majorUnit val="0.1"/>
        <c:minorUnit val="0.02"/>
      </c:valAx>
      <c:valAx>
        <c:axId val="2103216632"/>
        <c:scaling>
          <c:orientation val="minMax"/>
          <c:max val="-2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ln({v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0</a:t>
                </a:r>
                <a:r>
                  <a:rPr lang="fr-FR" sz="1000" b="1" i="0" u="none" strike="noStrike" baseline="30000">
                    <a:solidFill>
                      <a:srgbClr val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2</a:t>
                </a:r>
                <a:r>
                  <a:rPr lang="fr-FR" sz="1200" b="0" i="0" u="none" strike="noStrike" baseline="0"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-</a:t>
                </a:r>
                <a:r>
                  <a:rPr lang="fr-FR" sz="1000" b="1" i="0" u="none" strike="noStrike" baseline="0"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v</a:t>
                </a:r>
                <a:r>
                  <a:rPr lang="fr-FR" sz="1000" b="1" i="0" u="none" strike="noStrike" baseline="30000">
                    <a:effectLst/>
                  </a:rPr>
                  <a:t>2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rPr>
                  <a:t>-CL})</a:t>
                </a:r>
              </a:p>
            </c:rich>
          </c:tx>
          <c:layout>
            <c:manualLayout>
              <c:xMode val="edge"/>
              <c:yMode val="edge"/>
              <c:x val="0.0290179124901329"/>
              <c:y val="0.31081081081081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103210280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57</xdr:row>
      <xdr:rowOff>12700</xdr:rowOff>
    </xdr:from>
    <xdr:to>
      <xdr:col>13</xdr:col>
      <xdr:colOff>317500</xdr:colOff>
      <xdr:row>81</xdr:row>
      <xdr:rowOff>88900</xdr:rowOff>
    </xdr:to>
    <xdr:graphicFrame macro="">
      <xdr:nvGraphicFramePr>
        <xdr:cNvPr id="1025" name="Graphique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57</xdr:row>
      <xdr:rowOff>0</xdr:rowOff>
    </xdr:from>
    <xdr:to>
      <xdr:col>23</xdr:col>
      <xdr:colOff>660400</xdr:colOff>
      <xdr:row>81</xdr:row>
      <xdr:rowOff>101600</xdr:rowOff>
    </xdr:to>
    <xdr:graphicFrame macro="">
      <xdr:nvGraphicFramePr>
        <xdr:cNvPr id="1026" name="Graphique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83</xdr:row>
      <xdr:rowOff>0</xdr:rowOff>
    </xdr:from>
    <xdr:to>
      <xdr:col>13</xdr:col>
      <xdr:colOff>330200</xdr:colOff>
      <xdr:row>107</xdr:row>
      <xdr:rowOff>88900</xdr:rowOff>
    </xdr:to>
    <xdr:graphicFrame macro="">
      <xdr:nvGraphicFramePr>
        <xdr:cNvPr id="1029" name="Graphique 5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102957</xdr:rowOff>
    </xdr:from>
    <xdr:to>
      <xdr:col>13</xdr:col>
      <xdr:colOff>279400</xdr:colOff>
      <xdr:row>74</xdr:row>
      <xdr:rowOff>2501</xdr:rowOff>
    </xdr:to>
    <xdr:graphicFrame macro="">
      <xdr:nvGraphicFramePr>
        <xdr:cNvPr id="2049" name="Graphique 1">
          <a:extLst>
            <a:ext uri="{FF2B5EF4-FFF2-40B4-BE49-F238E27FC236}">
              <a16:creationId xmlns:a16="http://schemas.microsoft.com/office/drawing/2014/main" xmlns="" id="{00000000-0008-0000-01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50</xdr:row>
      <xdr:rowOff>102957</xdr:rowOff>
    </xdr:from>
    <xdr:to>
      <xdr:col>23</xdr:col>
      <xdr:colOff>673100</xdr:colOff>
      <xdr:row>74</xdr:row>
      <xdr:rowOff>27901</xdr:rowOff>
    </xdr:to>
    <xdr:graphicFrame macro="">
      <xdr:nvGraphicFramePr>
        <xdr:cNvPr id="2050" name="Graphique 2">
          <a:extLst>
            <a:ext uri="{FF2B5EF4-FFF2-40B4-BE49-F238E27FC236}">
              <a16:creationId xmlns:a16="http://schemas.microsoft.com/office/drawing/2014/main" xmlns="" id="{00000000-0008-0000-01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75</xdr:row>
      <xdr:rowOff>125840</xdr:rowOff>
    </xdr:from>
    <xdr:to>
      <xdr:col>13</xdr:col>
      <xdr:colOff>292100</xdr:colOff>
      <xdr:row>100</xdr:row>
      <xdr:rowOff>78700</xdr:rowOff>
    </xdr:to>
    <xdr:graphicFrame macro="">
      <xdr:nvGraphicFramePr>
        <xdr:cNvPr id="2051" name="Graphique 3">
          <a:extLst>
            <a:ext uri="{FF2B5EF4-FFF2-40B4-BE49-F238E27FC236}">
              <a16:creationId xmlns:a16="http://schemas.microsoft.com/office/drawing/2014/main" xmlns="" id="{00000000-0008-0000-01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51</xdr:row>
      <xdr:rowOff>63087</xdr:rowOff>
    </xdr:from>
    <xdr:to>
      <xdr:col>13</xdr:col>
      <xdr:colOff>203200</xdr:colOff>
      <xdr:row>74</xdr:row>
      <xdr:rowOff>126193</xdr:rowOff>
    </xdr:to>
    <xdr:graphicFrame macro="">
      <xdr:nvGraphicFramePr>
        <xdr:cNvPr id="3073" name="Graphique 1">
          <a:extLst>
            <a:ext uri="{FF2B5EF4-FFF2-40B4-BE49-F238E27FC236}">
              <a16:creationId xmlns:a16="http://schemas.microsoft.com/office/drawing/2014/main" xmlns="" id="{00000000-0008-0000-02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725714</xdr:colOff>
      <xdr:row>51</xdr:row>
      <xdr:rowOff>63087</xdr:rowOff>
    </xdr:from>
    <xdr:to>
      <xdr:col>23</xdr:col>
      <xdr:colOff>685800</xdr:colOff>
      <xdr:row>75</xdr:row>
      <xdr:rowOff>14418</xdr:rowOff>
    </xdr:to>
    <xdr:graphicFrame macro="">
      <xdr:nvGraphicFramePr>
        <xdr:cNvPr id="3074" name="Graphique 2">
          <a:extLst>
            <a:ext uri="{FF2B5EF4-FFF2-40B4-BE49-F238E27FC236}">
              <a16:creationId xmlns:a16="http://schemas.microsoft.com/office/drawing/2014/main" xmlns="" id="{00000000-0008-0000-0200-000002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76</xdr:row>
      <xdr:rowOff>126193</xdr:rowOff>
    </xdr:from>
    <xdr:to>
      <xdr:col>13</xdr:col>
      <xdr:colOff>215900</xdr:colOff>
      <xdr:row>101</xdr:row>
      <xdr:rowOff>77917</xdr:rowOff>
    </xdr:to>
    <xdr:graphicFrame macro="">
      <xdr:nvGraphicFramePr>
        <xdr:cNvPr id="3075" name="Graphique 3">
          <a:extLst>
            <a:ext uri="{FF2B5EF4-FFF2-40B4-BE49-F238E27FC236}">
              <a16:creationId xmlns:a16="http://schemas.microsoft.com/office/drawing/2014/main" xmlns="" id="{00000000-0008-0000-0200-000003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52</xdr:row>
      <xdr:rowOff>42327</xdr:rowOff>
    </xdr:from>
    <xdr:to>
      <xdr:col>13</xdr:col>
      <xdr:colOff>177800</xdr:colOff>
      <xdr:row>76</xdr:row>
      <xdr:rowOff>143927</xdr:rowOff>
    </xdr:to>
    <xdr:graphicFrame macro="">
      <xdr:nvGraphicFramePr>
        <xdr:cNvPr id="4097" name="Graphique 1">
          <a:extLst>
            <a:ext uri="{FF2B5EF4-FFF2-40B4-BE49-F238E27FC236}">
              <a16:creationId xmlns:a16="http://schemas.microsoft.com/office/drawing/2014/main" xmlns="" id="{00000000-0008-0000-03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52</xdr:row>
      <xdr:rowOff>42327</xdr:rowOff>
    </xdr:from>
    <xdr:to>
      <xdr:col>23</xdr:col>
      <xdr:colOff>596900</xdr:colOff>
      <xdr:row>77</xdr:row>
      <xdr:rowOff>8461</xdr:rowOff>
    </xdr:to>
    <xdr:graphicFrame macro="">
      <xdr:nvGraphicFramePr>
        <xdr:cNvPr id="4098" name="Graphique 2">
          <a:extLst>
            <a:ext uri="{FF2B5EF4-FFF2-40B4-BE49-F238E27FC236}">
              <a16:creationId xmlns:a16="http://schemas.microsoft.com/office/drawing/2014/main" xmlns="" id="{00000000-0008-0000-03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79</xdr:row>
      <xdr:rowOff>42327</xdr:rowOff>
    </xdr:from>
    <xdr:to>
      <xdr:col>13</xdr:col>
      <xdr:colOff>190500</xdr:colOff>
      <xdr:row>104</xdr:row>
      <xdr:rowOff>8461</xdr:rowOff>
    </xdr:to>
    <xdr:graphicFrame macro="">
      <xdr:nvGraphicFramePr>
        <xdr:cNvPr id="4099" name="Graphique 3">
          <a:extLst>
            <a:ext uri="{FF2B5EF4-FFF2-40B4-BE49-F238E27FC236}">
              <a16:creationId xmlns:a16="http://schemas.microsoft.com/office/drawing/2014/main" xmlns="" id="{00000000-0008-0000-0300-000003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368300</xdr:colOff>
      <xdr:row>8</xdr:row>
      <xdr:rowOff>101600</xdr:rowOff>
    </xdr:from>
    <xdr:to>
      <xdr:col>15</xdr:col>
      <xdr:colOff>63500</xdr:colOff>
      <xdr:row>31</xdr:row>
      <xdr:rowOff>76200</xdr:rowOff>
    </xdr:to>
    <xdr:graphicFrame macro="">
      <xdr:nvGraphicFramePr>
        <xdr:cNvPr id="7171" name="Graphique 3">
          <a:extLst>
            <a:ext uri="{FF2B5EF4-FFF2-40B4-BE49-F238E27FC236}">
              <a16:creationId xmlns:a16="http://schemas.microsoft.com/office/drawing/2014/main" xmlns="" id="{00000000-0008-0000-04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55"/>
  <sheetViews>
    <sheetView zoomScale="143" zoomScaleNormal="143" zoomScalePageLayoutView="143" workbookViewId="0">
      <pane ySplit="6600" topLeftCell="A86"/>
      <selection activeCell="X8" sqref="X8"/>
      <selection pane="bottomLeft" activeCell="R88" sqref="R88"/>
    </sheetView>
  </sheetViews>
  <sheetFormatPr baseColWidth="10" defaultRowHeight="12" customHeight="1" x14ac:dyDescent="0"/>
  <cols>
    <col min="1" max="1" width="7.140625" bestFit="1" customWidth="1"/>
    <col min="2" max="2" width="5.42578125" bestFit="1" customWidth="1"/>
    <col min="3" max="3" width="6.28515625" customWidth="1"/>
    <col min="4" max="4" width="2.7109375" bestFit="1" customWidth="1"/>
    <col min="5" max="5" width="5.7109375" bestFit="1" customWidth="1"/>
    <col min="6" max="6" width="6.5703125" bestFit="1" customWidth="1"/>
    <col min="7" max="7" width="3.140625" bestFit="1" customWidth="1"/>
    <col min="8" max="8" width="6.140625" bestFit="1" customWidth="1"/>
    <col min="9" max="9" width="3.140625" bestFit="1" customWidth="1"/>
    <col min="10" max="10" width="6.5703125" bestFit="1" customWidth="1"/>
    <col min="11" max="13" width="4.85546875" bestFit="1" customWidth="1"/>
    <col min="14" max="14" width="8.140625" bestFit="1" customWidth="1"/>
    <col min="15" max="17" width="4.85546875" bestFit="1" customWidth="1"/>
    <col min="18" max="18" width="7.28515625" bestFit="1" customWidth="1"/>
    <col min="19" max="19" width="4.85546875" bestFit="1" customWidth="1"/>
    <col min="20" max="20" width="10.42578125" bestFit="1" customWidth="1"/>
    <col min="21" max="21" width="4.85546875" bestFit="1" customWidth="1"/>
    <col min="22" max="22" width="7.7109375" customWidth="1"/>
    <col min="23" max="23" width="6.7109375" customWidth="1"/>
    <col min="24" max="24" width="10.7109375" customWidth="1"/>
  </cols>
  <sheetData>
    <row r="1" spans="1:23" ht="19" customHeight="1">
      <c r="A1" s="25" t="s">
        <v>14</v>
      </c>
    </row>
    <row r="2" spans="1:23" ht="13"/>
    <row r="3" spans="1:23" ht="13"/>
    <row r="4" spans="1:23" ht="13">
      <c r="A4" s="1" t="s">
        <v>0</v>
      </c>
      <c r="B4" s="1" t="s">
        <v>1</v>
      </c>
      <c r="C4" s="2"/>
      <c r="D4" s="3" t="s">
        <v>2</v>
      </c>
      <c r="E4" s="1" t="s">
        <v>3</v>
      </c>
      <c r="F4" s="4" t="s">
        <v>4</v>
      </c>
      <c r="G4" s="1" t="s">
        <v>1</v>
      </c>
      <c r="H4" s="4" t="s">
        <v>5</v>
      </c>
      <c r="I4" s="1" t="s">
        <v>1</v>
      </c>
      <c r="J4" s="4" t="s">
        <v>6</v>
      </c>
      <c r="K4" s="1" t="s">
        <v>1</v>
      </c>
      <c r="L4" s="4" t="s">
        <v>12</v>
      </c>
      <c r="M4" s="1" t="s">
        <v>1</v>
      </c>
      <c r="N4" s="4" t="s">
        <v>15</v>
      </c>
      <c r="O4" s="1" t="s">
        <v>1</v>
      </c>
      <c r="P4" s="4" t="s">
        <v>16</v>
      </c>
      <c r="Q4" s="1" t="s">
        <v>1</v>
      </c>
      <c r="R4" s="4" t="s">
        <v>13</v>
      </c>
      <c r="S4" s="1" t="s">
        <v>1</v>
      </c>
      <c r="T4" s="4" t="s">
        <v>17</v>
      </c>
      <c r="U4" s="5" t="s">
        <v>1</v>
      </c>
      <c r="V4" s="1"/>
      <c r="W4" s="1"/>
    </row>
    <row r="5" spans="1:23" ht="13">
      <c r="A5" s="6">
        <v>60</v>
      </c>
      <c r="B5" s="6">
        <v>2</v>
      </c>
      <c r="C5" s="2"/>
      <c r="D5" s="7"/>
      <c r="E5" s="8"/>
      <c r="F5" s="9"/>
      <c r="G5" s="8"/>
      <c r="H5" s="9"/>
      <c r="I5" s="8"/>
      <c r="J5" s="9"/>
      <c r="K5" s="8"/>
      <c r="L5" s="10"/>
      <c r="M5" s="2"/>
      <c r="N5" s="9"/>
      <c r="O5" s="8"/>
      <c r="P5" s="9"/>
      <c r="Q5" s="8"/>
      <c r="R5" s="10"/>
      <c r="S5" s="2"/>
      <c r="T5" s="9"/>
      <c r="U5" s="11"/>
      <c r="V5" s="8"/>
      <c r="W5" s="8"/>
    </row>
    <row r="6" spans="1:23" ht="13">
      <c r="C6" s="2"/>
      <c r="D6" s="12">
        <v>0</v>
      </c>
      <c r="E6" s="6">
        <f>(D6-1)*$A$5</f>
        <v>-60</v>
      </c>
      <c r="F6" s="13">
        <v>-18.100000000000001</v>
      </c>
      <c r="G6" s="14">
        <v>0.3</v>
      </c>
      <c r="H6" s="13"/>
      <c r="I6" s="14"/>
      <c r="J6" s="15"/>
      <c r="K6" s="16"/>
      <c r="L6" s="15"/>
      <c r="M6" s="16"/>
      <c r="N6" s="10"/>
      <c r="O6" s="17"/>
      <c r="P6" s="18"/>
      <c r="Q6" s="19"/>
      <c r="R6" s="15"/>
      <c r="S6" s="16"/>
      <c r="T6" s="10"/>
      <c r="U6" s="24"/>
      <c r="V6" s="19"/>
      <c r="W6" s="19"/>
    </row>
    <row r="7" spans="1:23" ht="13">
      <c r="A7" s="1" t="s">
        <v>10</v>
      </c>
      <c r="B7" s="1" t="s">
        <v>1</v>
      </c>
      <c r="C7" s="2"/>
      <c r="D7" s="12">
        <v>1</v>
      </c>
      <c r="E7" s="6">
        <f>(D7-1)*$A$5</f>
        <v>0</v>
      </c>
      <c r="F7" s="28">
        <v>0</v>
      </c>
      <c r="G7" s="14">
        <v>0.3</v>
      </c>
      <c r="H7" s="13">
        <v>360.5</v>
      </c>
      <c r="I7" s="14">
        <v>0.5</v>
      </c>
      <c r="J7" s="18">
        <f>(F8-F6)/(2*$A$5)</f>
        <v>0.30750000000000005</v>
      </c>
      <c r="K7" s="19">
        <f>J7*((2*G7/(F8-F6))+$B$5/$A$5)</f>
        <v>1.5250000000000001E-2</v>
      </c>
      <c r="L7" s="18">
        <f t="shared" ref="L7:L54" si="0">$J$7^2-J7^2</f>
        <v>0</v>
      </c>
      <c r="M7" s="19">
        <f>2*J7*K7</f>
        <v>9.3787500000000017E-3</v>
      </c>
      <c r="N7" s="9" t="str">
        <f t="shared" ref="N7:N54" si="1">IF(L7&gt;0,LN(L7),"")</f>
        <v/>
      </c>
      <c r="O7" s="8" t="str">
        <f t="shared" ref="O7:O54" si="2">IF(L7&gt;0,M7/L7,"")</f>
        <v/>
      </c>
      <c r="P7" s="18">
        <f t="shared" ref="P7:P37" si="3">LN(H7)</f>
        <v>5.8874919567250039</v>
      </c>
      <c r="Q7" s="19">
        <f t="shared" ref="Q7:Q37" si="4">I7/H7</f>
        <v>1.3869625520110957E-3</v>
      </c>
      <c r="R7" s="18">
        <f t="shared" ref="R7:R54" si="5">L7-$A$17*F7</f>
        <v>0</v>
      </c>
      <c r="S7" s="19">
        <f t="shared" ref="S7:S54" si="6">M7+$B$17*F7+$A$17*G6</f>
        <v>9.4199700000000015E-3</v>
      </c>
      <c r="T7" s="9" t="str">
        <f t="shared" ref="T7:T54" si="7">IF(R7&gt;0,LN(R7),"")</f>
        <v/>
      </c>
      <c r="U7" s="11" t="str">
        <f t="shared" ref="U7:U54" si="8">IF(R7&gt;0,S7/R7,"")</f>
        <v/>
      </c>
      <c r="V7" s="19"/>
      <c r="W7" s="19"/>
    </row>
    <row r="8" spans="1:23" ht="13">
      <c r="A8" s="6">
        <v>630</v>
      </c>
      <c r="B8" s="6">
        <v>1</v>
      </c>
      <c r="C8" s="2"/>
      <c r="D8" s="12">
        <v>2</v>
      </c>
      <c r="E8" s="6">
        <f t="shared" ref="E8:E55" si="9">(D8-1)*$A$5</f>
        <v>60</v>
      </c>
      <c r="F8" s="13">
        <v>18.8</v>
      </c>
      <c r="G8" s="14">
        <v>0.3</v>
      </c>
      <c r="H8" s="13">
        <v>342.5</v>
      </c>
      <c r="I8" s="14">
        <v>0.5</v>
      </c>
      <c r="J8" s="18">
        <f t="shared" ref="J8:J54" si="10">(F9-F7)/(2*$A$5)</f>
        <v>0.30499999999999999</v>
      </c>
      <c r="K8" s="19">
        <f t="shared" ref="K8:K54" si="11">J8*((2*G8/(F9-F7))+$B$5/$A$5)</f>
        <v>1.5166666666666665E-2</v>
      </c>
      <c r="L8" s="18">
        <f t="shared" si="0"/>
        <v>1.5312500000000395E-3</v>
      </c>
      <c r="M8" s="19">
        <f t="shared" ref="M8:M54" si="12">2*J8*K8</f>
        <v>9.251666666666665E-3</v>
      </c>
      <c r="N8" s="9">
        <f t="shared" si="1"/>
        <v>-6.4816708836712111</v>
      </c>
      <c r="O8" s="8">
        <f t="shared" si="2"/>
        <v>6.0419047619046049</v>
      </c>
      <c r="P8" s="18">
        <f t="shared" si="3"/>
        <v>5.8362716577022802</v>
      </c>
      <c r="Q8" s="19">
        <f t="shared" si="4"/>
        <v>1.4598540145985401E-3</v>
      </c>
      <c r="R8" s="18">
        <f t="shared" si="5"/>
        <v>-1.0518699999999609E-3</v>
      </c>
      <c r="S8" s="19">
        <f t="shared" si="6"/>
        <v>9.3217222361183412E-3</v>
      </c>
      <c r="T8" s="9" t="str">
        <f t="shared" si="7"/>
        <v/>
      </c>
      <c r="U8" s="11" t="str">
        <f t="shared" si="8"/>
        <v/>
      </c>
      <c r="V8" s="19"/>
      <c r="W8" s="19"/>
    </row>
    <row r="9" spans="1:23" ht="13">
      <c r="A9" s="2"/>
      <c r="B9" s="2"/>
      <c r="C9" s="2"/>
      <c r="D9" s="12">
        <v>3</v>
      </c>
      <c r="E9" s="6">
        <f t="shared" si="9"/>
        <v>120</v>
      </c>
      <c r="F9" s="13">
        <v>36.6</v>
      </c>
      <c r="G9" s="14">
        <v>0.3</v>
      </c>
      <c r="H9" s="13">
        <v>325.5</v>
      </c>
      <c r="I9" s="14">
        <v>0.5</v>
      </c>
      <c r="J9" s="18">
        <f t="shared" si="10"/>
        <v>0.29583333333333334</v>
      </c>
      <c r="K9" s="19">
        <f t="shared" si="11"/>
        <v>1.4861111111111111E-2</v>
      </c>
      <c r="L9" s="18">
        <f t="shared" si="0"/>
        <v>7.0388888888889278E-3</v>
      </c>
      <c r="M9" s="19">
        <f t="shared" si="12"/>
        <v>8.7928240740740744E-3</v>
      </c>
      <c r="N9" s="9">
        <f t="shared" si="1"/>
        <v>-4.9563049495512033</v>
      </c>
      <c r="O9" s="8">
        <f t="shared" si="2"/>
        <v>1.2491778479347471</v>
      </c>
      <c r="P9" s="18">
        <f t="shared" si="3"/>
        <v>5.7853624616486243</v>
      </c>
      <c r="Q9" s="19">
        <f t="shared" si="4"/>
        <v>1.5360983102918587E-3</v>
      </c>
      <c r="R9" s="18">
        <f t="shared" si="5"/>
        <v>2.0100488888889273E-3</v>
      </c>
      <c r="S9" s="19">
        <f t="shared" si="6"/>
        <v>8.8901814060917007E-3</v>
      </c>
      <c r="T9" s="9">
        <f t="shared" si="7"/>
        <v>-6.2095962343766358</v>
      </c>
      <c r="U9" s="11">
        <f t="shared" si="8"/>
        <v>4.4228682472523486</v>
      </c>
      <c r="V9" s="19"/>
      <c r="W9" s="19"/>
    </row>
    <row r="10" spans="1:23" ht="13">
      <c r="A10" s="1" t="s">
        <v>11</v>
      </c>
      <c r="B10" s="1" t="s">
        <v>1</v>
      </c>
      <c r="C10" s="2"/>
      <c r="D10" s="12">
        <v>4</v>
      </c>
      <c r="E10" s="6">
        <f t="shared" si="9"/>
        <v>180</v>
      </c>
      <c r="F10" s="13">
        <v>54.3</v>
      </c>
      <c r="G10" s="14">
        <v>0.3</v>
      </c>
      <c r="H10" s="13">
        <v>308.5</v>
      </c>
      <c r="I10" s="14">
        <v>0.5</v>
      </c>
      <c r="J10" s="18">
        <f t="shared" si="10"/>
        <v>0.29333333333333328</v>
      </c>
      <c r="K10" s="19">
        <f t="shared" si="11"/>
        <v>1.4777777777777777E-2</v>
      </c>
      <c r="L10" s="18">
        <f t="shared" si="0"/>
        <v>8.5118055555556266E-3</v>
      </c>
      <c r="M10" s="19">
        <f t="shared" si="12"/>
        <v>8.6696296296296278E-3</v>
      </c>
      <c r="N10" s="9">
        <f t="shared" si="1"/>
        <v>-4.76630119021101</v>
      </c>
      <c r="O10" s="8">
        <f t="shared" si="2"/>
        <v>1.0185417856462886</v>
      </c>
      <c r="P10" s="18">
        <f t="shared" si="3"/>
        <v>5.7317218433454427</v>
      </c>
      <c r="Q10" s="19">
        <f t="shared" si="4"/>
        <v>1.6207455429497568E-3</v>
      </c>
      <c r="R10" s="18">
        <f t="shared" si="5"/>
        <v>1.0509855555556266E-3</v>
      </c>
      <c r="S10" s="19">
        <f t="shared" si="6"/>
        <v>8.7941353435246304E-3</v>
      </c>
      <c r="T10" s="9">
        <f t="shared" si="7"/>
        <v>-6.8580269307063837</v>
      </c>
      <c r="U10" s="11">
        <f t="shared" si="8"/>
        <v>8.367513042437027</v>
      </c>
      <c r="V10" s="19"/>
      <c r="W10" s="14"/>
    </row>
    <row r="11" spans="1:23" ht="13">
      <c r="A11" s="6">
        <v>680</v>
      </c>
      <c r="B11" s="6">
        <v>5</v>
      </c>
      <c r="C11" s="2"/>
      <c r="D11" s="12">
        <v>5</v>
      </c>
      <c r="E11" s="6">
        <f t="shared" si="9"/>
        <v>240</v>
      </c>
      <c r="F11" s="13">
        <v>71.8</v>
      </c>
      <c r="G11" s="14">
        <v>0.3</v>
      </c>
      <c r="H11" s="13">
        <v>292</v>
      </c>
      <c r="I11" s="14">
        <v>0.5</v>
      </c>
      <c r="J11" s="18">
        <f t="shared" si="10"/>
        <v>0.29583333333333334</v>
      </c>
      <c r="K11" s="19">
        <f t="shared" si="11"/>
        <v>1.4861111111111111E-2</v>
      </c>
      <c r="L11" s="18">
        <f t="shared" si="0"/>
        <v>7.0388888888889278E-3</v>
      </c>
      <c r="M11" s="19">
        <f t="shared" si="12"/>
        <v>8.7928240740740744E-3</v>
      </c>
      <c r="N11" s="9">
        <f t="shared" si="1"/>
        <v>-4.9563049495512033</v>
      </c>
      <c r="O11" s="8">
        <f t="shared" si="2"/>
        <v>1.2491778479347471</v>
      </c>
      <c r="P11" s="18">
        <f t="shared" si="3"/>
        <v>5.6767538022682817</v>
      </c>
      <c r="Q11" s="19">
        <f t="shared" si="4"/>
        <v>1.7123287671232876E-3</v>
      </c>
      <c r="R11" s="18">
        <f t="shared" si="5"/>
        <v>-2.8264311111110725E-3</v>
      </c>
      <c r="S11" s="19">
        <f t="shared" si="6"/>
        <v>8.9441714084693077E-3</v>
      </c>
      <c r="T11" s="9" t="str">
        <f t="shared" si="7"/>
        <v/>
      </c>
      <c r="U11" s="11" t="str">
        <f t="shared" si="8"/>
        <v/>
      </c>
      <c r="V11" s="19"/>
      <c r="W11" s="19"/>
    </row>
    <row r="12" spans="1:23" ht="13">
      <c r="A12" s="2"/>
      <c r="B12" s="2"/>
      <c r="C12" s="2"/>
      <c r="D12" s="12">
        <v>6</v>
      </c>
      <c r="E12" s="6">
        <f t="shared" si="9"/>
        <v>300</v>
      </c>
      <c r="F12" s="13">
        <v>89.8</v>
      </c>
      <c r="G12" s="14">
        <v>0.3</v>
      </c>
      <c r="H12" s="13">
        <v>275</v>
      </c>
      <c r="I12" s="14">
        <v>0.5</v>
      </c>
      <c r="J12" s="18">
        <f t="shared" si="10"/>
        <v>0.29916666666666669</v>
      </c>
      <c r="K12" s="19">
        <f t="shared" si="11"/>
        <v>1.4972222222222222E-2</v>
      </c>
      <c r="L12" s="18">
        <f t="shared" si="0"/>
        <v>5.055555555555577E-3</v>
      </c>
      <c r="M12" s="19">
        <f t="shared" si="12"/>
        <v>8.9583796296296304E-3</v>
      </c>
      <c r="N12" s="9">
        <f t="shared" si="1"/>
        <v>-5.2872675303614471</v>
      </c>
      <c r="O12" s="8">
        <f t="shared" si="2"/>
        <v>1.7719871794871722</v>
      </c>
      <c r="P12" s="18">
        <f t="shared" si="3"/>
        <v>5.6167710976665717</v>
      </c>
      <c r="Q12" s="19">
        <f t="shared" si="4"/>
        <v>1.8181818181818182E-3</v>
      </c>
      <c r="R12" s="18">
        <f t="shared" si="5"/>
        <v>-7.2829644444444234E-3</v>
      </c>
      <c r="S12" s="19">
        <f t="shared" si="6"/>
        <v>9.1373354879679576E-3</v>
      </c>
      <c r="T12" s="9" t="str">
        <f t="shared" si="7"/>
        <v/>
      </c>
      <c r="U12" s="11" t="str">
        <f t="shared" si="8"/>
        <v/>
      </c>
      <c r="V12" s="19"/>
      <c r="W12" s="19"/>
    </row>
    <row r="13" spans="1:23" ht="13">
      <c r="A13" s="1" t="s">
        <v>7</v>
      </c>
      <c r="B13" s="1" t="s">
        <v>1</v>
      </c>
      <c r="C13" s="2"/>
      <c r="D13" s="12">
        <v>7</v>
      </c>
      <c r="E13" s="6">
        <f t="shared" si="9"/>
        <v>360</v>
      </c>
      <c r="F13" s="13">
        <v>107.7</v>
      </c>
      <c r="G13" s="14">
        <v>0.3</v>
      </c>
      <c r="H13" s="13">
        <v>258.5</v>
      </c>
      <c r="I13" s="14">
        <v>0.5</v>
      </c>
      <c r="J13" s="18">
        <f t="shared" si="10"/>
        <v>0.29083333333333339</v>
      </c>
      <c r="K13" s="19">
        <f t="shared" si="11"/>
        <v>1.4694444444444447E-2</v>
      </c>
      <c r="L13" s="18">
        <f t="shared" si="0"/>
        <v>9.9722222222222295E-3</v>
      </c>
      <c r="M13" s="19">
        <f t="shared" si="12"/>
        <v>8.5472685185185217E-3</v>
      </c>
      <c r="N13" s="9">
        <f t="shared" si="1"/>
        <v>-4.6079518289499672</v>
      </c>
      <c r="O13" s="8">
        <f t="shared" si="2"/>
        <v>0.857107706592386</v>
      </c>
      <c r="P13" s="18">
        <f t="shared" si="3"/>
        <v>5.5548956939484837</v>
      </c>
      <c r="Q13" s="19">
        <f t="shared" si="4"/>
        <v>1.9342359767891683E-3</v>
      </c>
      <c r="R13" s="18">
        <f t="shared" si="5"/>
        <v>-4.825757777777771E-3</v>
      </c>
      <c r="S13" s="19">
        <f t="shared" si="6"/>
        <v>8.753679520111371E-3</v>
      </c>
      <c r="T13" s="9" t="str">
        <f t="shared" si="7"/>
        <v/>
      </c>
      <c r="U13" s="11" t="str">
        <f t="shared" si="8"/>
        <v/>
      </c>
      <c r="V13" s="19"/>
      <c r="W13" s="19"/>
    </row>
    <row r="14" spans="1:23" ht="13">
      <c r="A14" s="19">
        <f>($A$8+$A$11)*$A$17/2</f>
        <v>8.9997000000000008E-2</v>
      </c>
      <c r="B14" s="19">
        <f>(($A$8+$A$11)*$B$17+$A$17*($B$8+$B$11))/2</f>
        <v>1.4168435101515032E-3</v>
      </c>
      <c r="C14" s="2"/>
      <c r="D14" s="12">
        <v>8</v>
      </c>
      <c r="E14" s="6">
        <f t="shared" si="9"/>
        <v>420</v>
      </c>
      <c r="F14" s="13">
        <v>124.7</v>
      </c>
      <c r="G14" s="14">
        <v>0.3</v>
      </c>
      <c r="H14" s="13">
        <v>243</v>
      </c>
      <c r="I14" s="14">
        <v>0.5</v>
      </c>
      <c r="J14" s="18">
        <f t="shared" si="10"/>
        <v>0.28500000000000003</v>
      </c>
      <c r="K14" s="19">
        <f t="shared" si="11"/>
        <v>1.4500000000000001E-2</v>
      </c>
      <c r="L14" s="18">
        <f t="shared" si="0"/>
        <v>1.3331250000000017E-2</v>
      </c>
      <c r="M14" s="19">
        <f t="shared" si="12"/>
        <v>8.2650000000000015E-3</v>
      </c>
      <c r="N14" s="9">
        <f t="shared" si="1"/>
        <v>-4.3176443757446119</v>
      </c>
      <c r="O14" s="8">
        <f t="shared" si="2"/>
        <v>0.61997187060478132</v>
      </c>
      <c r="P14" s="18">
        <f t="shared" si="3"/>
        <v>5.4930614433405482</v>
      </c>
      <c r="Q14" s="19">
        <f t="shared" si="4"/>
        <v>2.05761316872428E-3</v>
      </c>
      <c r="R14" s="18">
        <f t="shared" si="5"/>
        <v>-3.8025299999999845E-3</v>
      </c>
      <c r="S14" s="19">
        <f t="shared" si="6"/>
        <v>8.4974857186502183E-3</v>
      </c>
      <c r="T14" s="9" t="str">
        <f t="shared" si="7"/>
        <v/>
      </c>
      <c r="U14" s="11" t="str">
        <f t="shared" si="8"/>
        <v/>
      </c>
      <c r="V14" s="19"/>
      <c r="W14" s="19"/>
    </row>
    <row r="15" spans="1:23" ht="13">
      <c r="A15" s="2"/>
      <c r="B15" s="2"/>
      <c r="C15" s="2"/>
      <c r="D15" s="12">
        <v>9</v>
      </c>
      <c r="E15" s="6">
        <f t="shared" si="9"/>
        <v>480</v>
      </c>
      <c r="F15" s="13">
        <v>141.9</v>
      </c>
      <c r="G15" s="14">
        <v>0.3</v>
      </c>
      <c r="H15" s="13">
        <v>227.5</v>
      </c>
      <c r="I15" s="14">
        <v>0.5</v>
      </c>
      <c r="J15" s="18">
        <f t="shared" si="10"/>
        <v>0.27833333333333327</v>
      </c>
      <c r="K15" s="19">
        <f t="shared" si="11"/>
        <v>1.4277777777777775E-2</v>
      </c>
      <c r="L15" s="18">
        <f t="shared" si="0"/>
        <v>1.7086805555555626E-2</v>
      </c>
      <c r="M15" s="19">
        <f t="shared" si="12"/>
        <v>7.9479629629629588E-3</v>
      </c>
      <c r="N15" s="9">
        <f t="shared" si="1"/>
        <v>-4.0694487182521009</v>
      </c>
      <c r="O15" s="8">
        <f t="shared" si="2"/>
        <v>0.46515206936259351</v>
      </c>
      <c r="P15" s="18">
        <f t="shared" si="3"/>
        <v>5.4271502383910049</v>
      </c>
      <c r="Q15" s="19">
        <f t="shared" si="4"/>
        <v>2.1978021978021978E-3</v>
      </c>
      <c r="R15" s="18">
        <f t="shared" si="5"/>
        <v>-2.4102544444443742E-3</v>
      </c>
      <c r="S15" s="19">
        <f t="shared" si="6"/>
        <v>8.2068301600476887E-3</v>
      </c>
      <c r="T15" s="9" t="str">
        <f t="shared" si="7"/>
        <v/>
      </c>
      <c r="U15" s="11" t="str">
        <f t="shared" si="8"/>
        <v/>
      </c>
      <c r="V15" s="19"/>
      <c r="W15" s="19"/>
    </row>
    <row r="16" spans="1:23" ht="13">
      <c r="A16" s="1" t="s">
        <v>8</v>
      </c>
      <c r="B16" s="1" t="s">
        <v>1</v>
      </c>
      <c r="C16" s="2"/>
      <c r="D16" s="12">
        <v>10</v>
      </c>
      <c r="E16" s="6">
        <f t="shared" si="9"/>
        <v>540</v>
      </c>
      <c r="F16" s="13">
        <v>158.1</v>
      </c>
      <c r="G16" s="14">
        <v>0.3</v>
      </c>
      <c r="H16" s="13">
        <v>213</v>
      </c>
      <c r="I16" s="14">
        <v>0.5</v>
      </c>
      <c r="J16" s="18">
        <f t="shared" si="10"/>
        <v>0.27500000000000002</v>
      </c>
      <c r="K16" s="19">
        <f t="shared" si="11"/>
        <v>1.4166666666666668E-2</v>
      </c>
      <c r="L16" s="18">
        <f t="shared" si="0"/>
        <v>1.8931250000000024E-2</v>
      </c>
      <c r="M16" s="19">
        <f t="shared" si="12"/>
        <v>7.7916666666666681E-3</v>
      </c>
      <c r="N16" s="9">
        <f t="shared" si="1"/>
        <v>-3.9669412831887252</v>
      </c>
      <c r="O16" s="8">
        <f t="shared" si="2"/>
        <v>0.4115769781005828</v>
      </c>
      <c r="P16" s="18">
        <f t="shared" si="3"/>
        <v>5.3612921657094255</v>
      </c>
      <c r="Q16" s="19">
        <f t="shared" si="4"/>
        <v>2.3474178403755869E-3</v>
      </c>
      <c r="R16" s="18">
        <f t="shared" si="5"/>
        <v>-2.7916899999999752E-3</v>
      </c>
      <c r="S16" s="19">
        <f t="shared" si="6"/>
        <v>8.0753815353001839E-3</v>
      </c>
      <c r="T16" s="9" t="str">
        <f t="shared" si="7"/>
        <v/>
      </c>
      <c r="U16" s="11" t="str">
        <f t="shared" si="8"/>
        <v/>
      </c>
      <c r="V16" s="19"/>
      <c r="W16" s="19"/>
    </row>
    <row r="17" spans="1:23" ht="13">
      <c r="A17" s="22">
        <v>1.3740000000000001E-4</v>
      </c>
      <c r="B17" s="23">
        <f>A17*SQRT((M30/L30)*(M54/L54))/SQRT(COUNT(L30:L54)-1)</f>
        <v>1.5338068857274856E-6</v>
      </c>
      <c r="C17" s="2"/>
      <c r="D17" s="12">
        <v>11</v>
      </c>
      <c r="E17" s="6">
        <f t="shared" si="9"/>
        <v>600</v>
      </c>
      <c r="F17" s="13">
        <v>174.9</v>
      </c>
      <c r="G17" s="14">
        <v>0.3</v>
      </c>
      <c r="H17" s="13">
        <v>199</v>
      </c>
      <c r="I17" s="14">
        <v>0.5</v>
      </c>
      <c r="J17" s="18">
        <f t="shared" si="10"/>
        <v>0.27000000000000007</v>
      </c>
      <c r="K17" s="19">
        <f t="shared" si="11"/>
        <v>1.4000000000000002E-2</v>
      </c>
      <c r="L17" s="18">
        <f t="shared" si="0"/>
        <v>2.1656250000000002E-2</v>
      </c>
      <c r="M17" s="19">
        <f t="shared" si="12"/>
        <v>7.5600000000000033E-3</v>
      </c>
      <c r="N17" s="9">
        <f t="shared" si="1"/>
        <v>-3.8324611825919601</v>
      </c>
      <c r="O17" s="8">
        <f t="shared" si="2"/>
        <v>0.34909090909090923</v>
      </c>
      <c r="P17" s="18">
        <f t="shared" si="3"/>
        <v>5.2933048247244923</v>
      </c>
      <c r="Q17" s="19">
        <f t="shared" si="4"/>
        <v>2.5125628140703518E-3</v>
      </c>
      <c r="R17" s="18">
        <f t="shared" si="5"/>
        <v>-2.3750100000000003E-3</v>
      </c>
      <c r="S17" s="19">
        <f t="shared" si="6"/>
        <v>7.8694828243137411E-3</v>
      </c>
      <c r="T17" s="9" t="str">
        <f t="shared" si="7"/>
        <v/>
      </c>
      <c r="U17" s="11" t="str">
        <f t="shared" si="8"/>
        <v/>
      </c>
      <c r="V17" s="19"/>
      <c r="W17" s="19"/>
    </row>
    <row r="18" spans="1:23" ht="13">
      <c r="A18" s="2"/>
      <c r="B18" s="2"/>
      <c r="C18" s="2"/>
      <c r="D18" s="12">
        <v>12</v>
      </c>
      <c r="E18" s="6">
        <f t="shared" si="9"/>
        <v>660</v>
      </c>
      <c r="F18" s="26">
        <v>190.5</v>
      </c>
      <c r="G18" s="27">
        <v>0.3</v>
      </c>
      <c r="H18" s="13">
        <v>186</v>
      </c>
      <c r="I18" s="14">
        <v>0.5</v>
      </c>
      <c r="J18" s="18">
        <f t="shared" si="10"/>
        <v>0.25166666666666659</v>
      </c>
      <c r="K18" s="19">
        <f t="shared" si="11"/>
        <v>1.3388888888888888E-2</v>
      </c>
      <c r="L18" s="18">
        <f t="shared" si="0"/>
        <v>3.1220138888888957E-2</v>
      </c>
      <c r="M18" s="19">
        <f t="shared" si="12"/>
        <v>6.7390740740740718E-3</v>
      </c>
      <c r="N18" s="9">
        <f t="shared" si="1"/>
        <v>-3.4666919151895335</v>
      </c>
      <c r="O18" s="8">
        <f t="shared" si="2"/>
        <v>0.21585663337559541</v>
      </c>
      <c r="P18" s="18">
        <f t="shared" si="3"/>
        <v>5.2257466737132017</v>
      </c>
      <c r="Q18" s="19">
        <f t="shared" si="4"/>
        <v>2.6881720430107529E-3</v>
      </c>
      <c r="R18" s="18">
        <f t="shared" si="5"/>
        <v>5.0454388888889548E-3</v>
      </c>
      <c r="S18" s="19">
        <f t="shared" si="6"/>
        <v>7.0724842858051577E-3</v>
      </c>
      <c r="T18" s="9">
        <f t="shared" si="7"/>
        <v>-5.2892706341360238</v>
      </c>
      <c r="U18" s="11">
        <f t="shared" si="8"/>
        <v>1.4017579920312095</v>
      </c>
      <c r="V18" s="19"/>
      <c r="W18" s="19"/>
    </row>
    <row r="19" spans="1:23" ht="13">
      <c r="A19" s="1" t="s">
        <v>9</v>
      </c>
      <c r="B19" s="1" t="s">
        <v>1</v>
      </c>
      <c r="C19" s="2"/>
      <c r="D19" s="12">
        <v>13</v>
      </c>
      <c r="E19" s="6">
        <f t="shared" si="9"/>
        <v>720</v>
      </c>
      <c r="F19" s="26">
        <v>205.1</v>
      </c>
      <c r="G19" s="27">
        <v>0.3</v>
      </c>
      <c r="H19" s="13">
        <v>174.5</v>
      </c>
      <c r="I19" s="14">
        <v>0.5</v>
      </c>
      <c r="J19" s="18">
        <f t="shared" si="10"/>
        <v>0.23833333333333329</v>
      </c>
      <c r="K19" s="19">
        <f t="shared" si="11"/>
        <v>1.2944444444444442E-2</v>
      </c>
      <c r="L19" s="18">
        <f t="shared" si="0"/>
        <v>3.7753472222222278E-2</v>
      </c>
      <c r="M19" s="19">
        <f t="shared" si="12"/>
        <v>6.1701851851851831E-3</v>
      </c>
      <c r="N19" s="9">
        <f t="shared" si="1"/>
        <v>-3.2766778281203321</v>
      </c>
      <c r="O19" s="8">
        <f t="shared" si="2"/>
        <v>0.16343358165486344</v>
      </c>
      <c r="P19" s="18">
        <f t="shared" si="3"/>
        <v>5.1619247416424816</v>
      </c>
      <c r="Q19" s="19">
        <f t="shared" si="4"/>
        <v>2.8653295128939827E-3</v>
      </c>
      <c r="R19" s="18">
        <f t="shared" si="5"/>
        <v>9.5727322222222792E-3</v>
      </c>
      <c r="S19" s="19">
        <f t="shared" si="6"/>
        <v>6.5259889774478899E-3</v>
      </c>
      <c r="T19" s="9">
        <f t="shared" si="7"/>
        <v>-4.6488366155994481</v>
      </c>
      <c r="U19" s="11">
        <f t="shared" si="8"/>
        <v>0.68172689112710838</v>
      </c>
      <c r="V19" s="19"/>
      <c r="W19" s="19"/>
    </row>
    <row r="20" spans="1:23" ht="13">
      <c r="A20" s="6">
        <v>129</v>
      </c>
      <c r="B20" s="6">
        <v>1</v>
      </c>
      <c r="C20" s="2"/>
      <c r="D20" s="12">
        <v>14</v>
      </c>
      <c r="E20" s="6">
        <f t="shared" si="9"/>
        <v>780</v>
      </c>
      <c r="F20" s="26">
        <v>219.1</v>
      </c>
      <c r="G20" s="27">
        <v>0.3</v>
      </c>
      <c r="H20" s="13">
        <v>164.5</v>
      </c>
      <c r="I20" s="14">
        <v>0.5</v>
      </c>
      <c r="J20" s="18">
        <f t="shared" si="10"/>
        <v>0.21749999999999994</v>
      </c>
      <c r="K20" s="19">
        <f t="shared" si="11"/>
        <v>1.2249999999999999E-2</v>
      </c>
      <c r="L20" s="18">
        <f t="shared" si="0"/>
        <v>4.7250000000000063E-2</v>
      </c>
      <c r="M20" s="19">
        <f t="shared" si="12"/>
        <v>5.3287499999999984E-3</v>
      </c>
      <c r="N20" s="9">
        <f t="shared" si="1"/>
        <v>-3.0523026250423841</v>
      </c>
      <c r="O20" s="8">
        <f t="shared" si="2"/>
        <v>0.11277777777777759</v>
      </c>
      <c r="P20" s="18">
        <f t="shared" si="3"/>
        <v>5.1029105702054265</v>
      </c>
      <c r="Q20" s="19">
        <f t="shared" si="4"/>
        <v>3.0395136778115501E-3</v>
      </c>
      <c r="R20" s="18">
        <f t="shared" si="5"/>
        <v>1.7145660000000063E-2</v>
      </c>
      <c r="S20" s="19">
        <f t="shared" si="6"/>
        <v>5.7060270886628902E-3</v>
      </c>
      <c r="T20" s="9">
        <f t="shared" si="7"/>
        <v>-4.0660101986200692</v>
      </c>
      <c r="U20" s="11">
        <f t="shared" si="8"/>
        <v>0.33279716783505969</v>
      </c>
      <c r="V20" s="19"/>
      <c r="W20" s="19"/>
    </row>
    <row r="21" spans="1:23" ht="13">
      <c r="A21" s="2"/>
      <c r="B21" s="2"/>
      <c r="C21" s="2"/>
      <c r="D21" s="12">
        <v>15</v>
      </c>
      <c r="E21" s="6">
        <f t="shared" si="9"/>
        <v>840</v>
      </c>
      <c r="F21" s="26">
        <v>231.2</v>
      </c>
      <c r="G21" s="27">
        <v>0.3</v>
      </c>
      <c r="H21" s="13">
        <v>157</v>
      </c>
      <c r="I21" s="14">
        <v>0.5</v>
      </c>
      <c r="J21" s="18">
        <f t="shared" si="10"/>
        <v>0.19333333333333347</v>
      </c>
      <c r="K21" s="19">
        <f t="shared" si="11"/>
        <v>1.1444444444444448E-2</v>
      </c>
      <c r="L21" s="18">
        <f t="shared" si="0"/>
        <v>5.7178472222222207E-2</v>
      </c>
      <c r="M21" s="19">
        <f t="shared" si="12"/>
        <v>4.42518518518519E-3</v>
      </c>
      <c r="N21" s="9">
        <f t="shared" si="1"/>
        <v>-2.8615778111888512</v>
      </c>
      <c r="O21" s="8">
        <f t="shared" si="2"/>
        <v>7.7392504787236305E-2</v>
      </c>
      <c r="P21" s="18">
        <f t="shared" si="3"/>
        <v>5.0562458053483077</v>
      </c>
      <c r="Q21" s="19">
        <f t="shared" si="4"/>
        <v>3.1847133757961785E-3</v>
      </c>
      <c r="R21" s="18">
        <f t="shared" si="5"/>
        <v>2.541159222222221E-2</v>
      </c>
      <c r="S21" s="19">
        <f t="shared" si="6"/>
        <v>4.8210213371653841E-3</v>
      </c>
      <c r="T21" s="9">
        <f t="shared" si="7"/>
        <v>-3.672549822368719</v>
      </c>
      <c r="U21" s="11">
        <f t="shared" si="8"/>
        <v>0.1897174051513956</v>
      </c>
      <c r="V21" s="19"/>
      <c r="W21" s="19"/>
    </row>
    <row r="22" spans="1:23" ht="13">
      <c r="A22" s="1" t="s">
        <v>2</v>
      </c>
      <c r="B22" s="1" t="s">
        <v>1</v>
      </c>
      <c r="C22" s="2"/>
      <c r="D22" s="12">
        <v>16</v>
      </c>
      <c r="E22" s="6">
        <f t="shared" si="9"/>
        <v>900</v>
      </c>
      <c r="F22" s="26">
        <v>242.3</v>
      </c>
      <c r="G22" s="27">
        <v>0.3</v>
      </c>
      <c r="H22" s="13">
        <v>152</v>
      </c>
      <c r="I22" s="14">
        <v>0.5</v>
      </c>
      <c r="J22" s="18">
        <f t="shared" si="10"/>
        <v>0.17333333333333342</v>
      </c>
      <c r="K22" s="19">
        <f t="shared" si="11"/>
        <v>1.0777777777777782E-2</v>
      </c>
      <c r="L22" s="18">
        <f t="shared" si="0"/>
        <v>6.4511805555555565E-2</v>
      </c>
      <c r="M22" s="19">
        <f t="shared" si="12"/>
        <v>3.7362962962962996E-3</v>
      </c>
      <c r="N22" s="9">
        <f t="shared" si="1"/>
        <v>-2.7409070400596205</v>
      </c>
      <c r="O22" s="8">
        <f t="shared" si="2"/>
        <v>5.7916473800732754E-2</v>
      </c>
      <c r="P22" s="18">
        <f t="shared" si="3"/>
        <v>5.0238805208462765</v>
      </c>
      <c r="Q22" s="19">
        <f t="shared" si="4"/>
        <v>3.2894736842105261E-3</v>
      </c>
      <c r="R22" s="18">
        <f t="shared" si="5"/>
        <v>3.121978555555556E-2</v>
      </c>
      <c r="S22" s="19">
        <f t="shared" si="6"/>
        <v>4.1491577047080693E-3</v>
      </c>
      <c r="T22" s="9">
        <f t="shared" si="7"/>
        <v>-3.4667032327347274</v>
      </c>
      <c r="U22" s="11">
        <f t="shared" si="8"/>
        <v>0.13290154403285859</v>
      </c>
      <c r="V22" s="19"/>
      <c r="W22" s="19"/>
    </row>
    <row r="23" spans="1:23" ht="13">
      <c r="A23" s="14">
        <v>7.5</v>
      </c>
      <c r="B23" s="14">
        <v>1.9</v>
      </c>
      <c r="C23" s="2"/>
      <c r="D23" s="12">
        <v>17</v>
      </c>
      <c r="E23" s="6">
        <f t="shared" si="9"/>
        <v>960</v>
      </c>
      <c r="F23" s="26">
        <v>252</v>
      </c>
      <c r="G23" s="27">
        <v>0.3</v>
      </c>
      <c r="H23" s="13">
        <v>151</v>
      </c>
      <c r="I23" s="14">
        <v>0.5</v>
      </c>
      <c r="J23" s="18">
        <f t="shared" si="10"/>
        <v>0.16833333333333325</v>
      </c>
      <c r="K23" s="19">
        <f t="shared" si="11"/>
        <v>1.0611111111111109E-2</v>
      </c>
      <c r="L23" s="18">
        <f t="shared" si="0"/>
        <v>6.6220138888888946E-2</v>
      </c>
      <c r="M23" s="19">
        <f t="shared" si="12"/>
        <v>3.5724074074074052E-3</v>
      </c>
      <c r="N23" s="9">
        <f t="shared" si="1"/>
        <v>-2.714770649479417</v>
      </c>
      <c r="O23" s="8">
        <f t="shared" si="2"/>
        <v>5.394744661290371E-2</v>
      </c>
      <c r="P23" s="18">
        <f t="shared" si="3"/>
        <v>5.0172798368149243</v>
      </c>
      <c r="Q23" s="19">
        <f t="shared" si="4"/>
        <v>3.3112582781456954E-3</v>
      </c>
      <c r="R23" s="18">
        <f t="shared" si="5"/>
        <v>3.1595338888888942E-2</v>
      </c>
      <c r="S23" s="19">
        <f t="shared" si="6"/>
        <v>4.0001467426107312E-3</v>
      </c>
      <c r="T23" s="9">
        <f t="shared" si="7"/>
        <v>-3.4547456727851569</v>
      </c>
      <c r="U23" s="11">
        <f t="shared" si="8"/>
        <v>0.12660559700524224</v>
      </c>
      <c r="V23" s="19"/>
      <c r="W23" s="19"/>
    </row>
    <row r="24" spans="1:23" ht="13">
      <c r="A24" s="2"/>
      <c r="B24" s="2"/>
      <c r="C24" s="2"/>
      <c r="D24" s="12">
        <v>18</v>
      </c>
      <c r="E24" s="6">
        <f t="shared" si="9"/>
        <v>1020</v>
      </c>
      <c r="F24" s="26">
        <v>262.5</v>
      </c>
      <c r="G24" s="27">
        <v>0.3</v>
      </c>
      <c r="H24" s="13">
        <v>154</v>
      </c>
      <c r="I24" s="14">
        <v>0.5</v>
      </c>
      <c r="J24" s="18">
        <f t="shared" si="10"/>
        <v>0.17083333333333334</v>
      </c>
      <c r="K24" s="19">
        <f t="shared" si="11"/>
        <v>1.0694444444444444E-2</v>
      </c>
      <c r="L24" s="18">
        <f t="shared" si="0"/>
        <v>6.5372222222222262E-2</v>
      </c>
      <c r="M24" s="19">
        <f t="shared" si="12"/>
        <v>3.653935185185185E-3</v>
      </c>
      <c r="N24" s="9">
        <f t="shared" si="1"/>
        <v>-2.7276578474084179</v>
      </c>
      <c r="O24" s="8">
        <f t="shared" si="2"/>
        <v>5.5894308943089395E-2</v>
      </c>
      <c r="P24" s="18">
        <f t="shared" si="3"/>
        <v>5.0369526024136295</v>
      </c>
      <c r="Q24" s="19">
        <f t="shared" si="4"/>
        <v>3.246753246753247E-3</v>
      </c>
      <c r="R24" s="18">
        <f t="shared" si="5"/>
        <v>2.930472222222226E-2</v>
      </c>
      <c r="S24" s="19">
        <f t="shared" si="6"/>
        <v>4.0977794926886496E-3</v>
      </c>
      <c r="T24" s="9">
        <f t="shared" si="7"/>
        <v>-3.5300066079513477</v>
      </c>
      <c r="U24" s="11">
        <f t="shared" si="8"/>
        <v>0.13983341871028673</v>
      </c>
      <c r="V24" s="19"/>
      <c r="W24" s="19"/>
    </row>
    <row r="25" spans="1:23" ht="13">
      <c r="A25" s="1" t="s">
        <v>18</v>
      </c>
      <c r="B25" s="1" t="s">
        <v>1</v>
      </c>
      <c r="C25" s="2"/>
      <c r="D25" s="12">
        <v>19</v>
      </c>
      <c r="E25" s="6">
        <f t="shared" si="9"/>
        <v>1080</v>
      </c>
      <c r="F25" s="26">
        <v>272.5</v>
      </c>
      <c r="G25" s="27">
        <v>0.3</v>
      </c>
      <c r="H25" s="13">
        <v>159</v>
      </c>
      <c r="I25" s="14">
        <v>0.5</v>
      </c>
      <c r="J25" s="18">
        <f t="shared" si="10"/>
        <v>0.1775000000000001</v>
      </c>
      <c r="K25" s="19">
        <f t="shared" si="11"/>
        <v>1.091666666666667E-2</v>
      </c>
      <c r="L25" s="18">
        <f t="shared" si="0"/>
        <v>6.3049999999999995E-2</v>
      </c>
      <c r="M25" s="19">
        <f t="shared" si="12"/>
        <v>3.8754166666666702E-3</v>
      </c>
      <c r="N25" s="9">
        <f t="shared" si="1"/>
        <v>-2.7638272165712086</v>
      </c>
      <c r="O25" s="8">
        <f t="shared" si="2"/>
        <v>6.1465767909066937E-2</v>
      </c>
      <c r="P25" s="18">
        <f t="shared" si="3"/>
        <v>5.0689042022202315</v>
      </c>
      <c r="Q25" s="19">
        <f t="shared" si="4"/>
        <v>3.1446540880503146E-3</v>
      </c>
      <c r="R25" s="18">
        <f t="shared" si="5"/>
        <v>2.5608499999999992E-2</v>
      </c>
      <c r="S25" s="19">
        <f t="shared" si="6"/>
        <v>4.3345990430274095E-3</v>
      </c>
      <c r="T25" s="9">
        <f t="shared" si="7"/>
        <v>-3.6648309513567976</v>
      </c>
      <c r="U25" s="11">
        <f t="shared" si="8"/>
        <v>0.16926407415613609</v>
      </c>
      <c r="V25" s="19"/>
      <c r="W25" s="19"/>
    </row>
    <row r="26" spans="1:23" ht="13">
      <c r="A26" s="14">
        <v>34.1</v>
      </c>
      <c r="B26" s="14">
        <v>9.6999999999999993</v>
      </c>
      <c r="C26" s="2"/>
      <c r="D26" s="12">
        <v>20</v>
      </c>
      <c r="E26" s="6">
        <f t="shared" si="9"/>
        <v>1140</v>
      </c>
      <c r="F26" s="26">
        <v>283.8</v>
      </c>
      <c r="G26" s="27">
        <v>0.3</v>
      </c>
      <c r="H26" s="13">
        <v>166.5</v>
      </c>
      <c r="I26" s="14">
        <v>0.5</v>
      </c>
      <c r="J26" s="18">
        <f t="shared" si="10"/>
        <v>0.1925000000000002</v>
      </c>
      <c r="K26" s="19">
        <f t="shared" si="11"/>
        <v>1.1416666666666674E-2</v>
      </c>
      <c r="L26" s="18">
        <f t="shared" si="0"/>
        <v>5.7499999999999961E-2</v>
      </c>
      <c r="M26" s="19">
        <f t="shared" si="12"/>
        <v>4.3954166666666742E-3</v>
      </c>
      <c r="N26" s="9">
        <f t="shared" si="1"/>
        <v>-2.8559703311788329</v>
      </c>
      <c r="O26" s="8">
        <f t="shared" si="2"/>
        <v>7.6442028985507435E-2</v>
      </c>
      <c r="P26" s="18">
        <f t="shared" si="3"/>
        <v>5.1149953094204985</v>
      </c>
      <c r="Q26" s="19">
        <f t="shared" si="4"/>
        <v>3.003003003003003E-3</v>
      </c>
      <c r="R26" s="18">
        <f t="shared" si="5"/>
        <v>1.8505879999999961E-2</v>
      </c>
      <c r="S26" s="19">
        <f t="shared" si="6"/>
        <v>4.8719310608361342E-3</v>
      </c>
      <c r="T26" s="9">
        <f t="shared" si="7"/>
        <v>-3.9896667595597677</v>
      </c>
      <c r="U26" s="11">
        <f t="shared" si="8"/>
        <v>0.26326394966551953</v>
      </c>
      <c r="V26" s="19"/>
      <c r="W26" s="19"/>
    </row>
    <row r="27" spans="1:23" ht="13">
      <c r="A27" s="2"/>
      <c r="B27" s="2"/>
      <c r="C27" s="2"/>
      <c r="D27" s="12">
        <v>21</v>
      </c>
      <c r="E27" s="6">
        <f t="shared" si="9"/>
        <v>1200</v>
      </c>
      <c r="F27" s="26">
        <v>295.60000000000002</v>
      </c>
      <c r="G27" s="27">
        <v>0.3</v>
      </c>
      <c r="H27" s="13">
        <v>175</v>
      </c>
      <c r="I27" s="14">
        <v>0.5</v>
      </c>
      <c r="J27" s="18">
        <f t="shared" si="10"/>
        <v>0.20416666666666666</v>
      </c>
      <c r="K27" s="19">
        <f t="shared" si="11"/>
        <v>1.1805555555555554E-2</v>
      </c>
      <c r="L27" s="18">
        <f t="shared" si="0"/>
        <v>5.2872222222222258E-2</v>
      </c>
      <c r="M27" s="19">
        <f t="shared" si="12"/>
        <v>4.8206018518518511E-3</v>
      </c>
      <c r="N27" s="9">
        <f t="shared" si="1"/>
        <v>-2.9398771778000032</v>
      </c>
      <c r="O27" s="8">
        <f t="shared" si="2"/>
        <v>9.1174564813841827E-2</v>
      </c>
      <c r="P27" s="18">
        <f t="shared" si="3"/>
        <v>5.1647859739235145</v>
      </c>
      <c r="Q27" s="19">
        <f t="shared" si="4"/>
        <v>2.8571428571428571E-3</v>
      </c>
      <c r="R27" s="18">
        <f t="shared" si="5"/>
        <v>1.2256782222222255E-2</v>
      </c>
      <c r="S27" s="19">
        <f t="shared" si="6"/>
        <v>5.3152151672728959E-3</v>
      </c>
      <c r="T27" s="9">
        <f t="shared" si="7"/>
        <v>-4.4016758444058013</v>
      </c>
      <c r="U27" s="11">
        <f t="shared" si="8"/>
        <v>0.43365502224850688</v>
      </c>
      <c r="V27" s="19"/>
      <c r="W27" s="19"/>
    </row>
    <row r="28" spans="1:23" ht="13">
      <c r="A28" s="2"/>
      <c r="B28" s="2"/>
      <c r="C28" s="2"/>
      <c r="D28" s="12">
        <v>22</v>
      </c>
      <c r="E28" s="6">
        <f t="shared" si="9"/>
        <v>1260</v>
      </c>
      <c r="F28" s="26">
        <v>308.3</v>
      </c>
      <c r="G28" s="27">
        <v>0.3</v>
      </c>
      <c r="H28" s="13">
        <v>186</v>
      </c>
      <c r="I28" s="14">
        <v>0.5</v>
      </c>
      <c r="J28" s="18">
        <f t="shared" si="10"/>
        <v>0.21166666666666648</v>
      </c>
      <c r="K28" s="19">
        <f t="shared" si="11"/>
        <v>1.2055555555555549E-2</v>
      </c>
      <c r="L28" s="18">
        <f t="shared" si="0"/>
        <v>4.9753472222222338E-2</v>
      </c>
      <c r="M28" s="19">
        <f t="shared" si="12"/>
        <v>5.1035185185185107E-3</v>
      </c>
      <c r="N28" s="9">
        <f t="shared" si="1"/>
        <v>-3.0006750244014779</v>
      </c>
      <c r="O28" s="8">
        <f t="shared" si="2"/>
        <v>0.10257612766650342</v>
      </c>
      <c r="P28" s="18">
        <f t="shared" si="3"/>
        <v>5.2257466737132017</v>
      </c>
      <c r="Q28" s="19">
        <f t="shared" si="4"/>
        <v>2.6881720430107529E-3</v>
      </c>
      <c r="R28" s="18">
        <f t="shared" si="5"/>
        <v>7.3930522222223349E-3</v>
      </c>
      <c r="S28" s="19">
        <f t="shared" si="6"/>
        <v>5.6176111813882948E-3</v>
      </c>
      <c r="T28" s="9">
        <f t="shared" si="7"/>
        <v>-4.9072146086931347</v>
      </c>
      <c r="U28" s="11">
        <f t="shared" si="8"/>
        <v>0.75985006091295448</v>
      </c>
      <c r="V28" s="19"/>
      <c r="W28" s="19"/>
    </row>
    <row r="29" spans="1:23" ht="13">
      <c r="A29" s="2"/>
      <c r="B29" s="2"/>
      <c r="C29" s="2"/>
      <c r="D29" s="12">
        <v>23</v>
      </c>
      <c r="E29" s="6">
        <f t="shared" si="9"/>
        <v>1320</v>
      </c>
      <c r="F29" s="26">
        <v>321</v>
      </c>
      <c r="G29" s="27">
        <v>0.3</v>
      </c>
      <c r="H29" s="13">
        <v>197</v>
      </c>
      <c r="I29" s="14">
        <v>0.5</v>
      </c>
      <c r="J29" s="18">
        <f t="shared" si="10"/>
        <v>0.21166666666666648</v>
      </c>
      <c r="K29" s="19">
        <f t="shared" si="11"/>
        <v>1.2055555555555549E-2</v>
      </c>
      <c r="L29" s="18">
        <f t="shared" si="0"/>
        <v>4.9753472222222338E-2</v>
      </c>
      <c r="M29" s="19">
        <f t="shared" si="12"/>
        <v>5.1035185185185107E-3</v>
      </c>
      <c r="N29" s="9">
        <f t="shared" si="1"/>
        <v>-3.0006750244014779</v>
      </c>
      <c r="O29" s="8">
        <f t="shared" si="2"/>
        <v>0.10257612766650342</v>
      </c>
      <c r="P29" s="18">
        <f t="shared" si="3"/>
        <v>5.2832037287379885</v>
      </c>
      <c r="Q29" s="19">
        <f t="shared" si="4"/>
        <v>2.5380710659898475E-3</v>
      </c>
      <c r="R29" s="18">
        <f t="shared" si="5"/>
        <v>5.6480722222223348E-3</v>
      </c>
      <c r="S29" s="19">
        <f t="shared" si="6"/>
        <v>5.6370905288370332E-3</v>
      </c>
      <c r="T29" s="9">
        <f t="shared" si="7"/>
        <v>-5.1764409916522833</v>
      </c>
      <c r="U29" s="11">
        <f t="shared" si="8"/>
        <v>0.99805567405067974</v>
      </c>
      <c r="V29" s="19"/>
      <c r="W29" s="19"/>
    </row>
    <row r="30" spans="1:23" ht="13">
      <c r="A30" s="2"/>
      <c r="B30" s="2"/>
      <c r="C30" s="2"/>
      <c r="D30" s="12">
        <v>24</v>
      </c>
      <c r="E30" s="6">
        <f t="shared" si="9"/>
        <v>1380</v>
      </c>
      <c r="F30" s="13">
        <v>333.7</v>
      </c>
      <c r="G30" s="14">
        <v>0.3</v>
      </c>
      <c r="H30" s="13">
        <v>208</v>
      </c>
      <c r="I30" s="14">
        <v>0.5</v>
      </c>
      <c r="J30" s="18">
        <f t="shared" si="10"/>
        <v>0.21500000000000011</v>
      </c>
      <c r="K30" s="19">
        <f t="shared" si="11"/>
        <v>1.2166666666666671E-2</v>
      </c>
      <c r="L30" s="18">
        <f t="shared" si="0"/>
        <v>4.8331249999999992E-2</v>
      </c>
      <c r="M30" s="19">
        <f t="shared" si="12"/>
        <v>5.2316666666666709E-3</v>
      </c>
      <c r="N30" s="9">
        <f t="shared" si="1"/>
        <v>-3.0296769296069286</v>
      </c>
      <c r="O30" s="8">
        <f t="shared" si="2"/>
        <v>0.10824604508815046</v>
      </c>
      <c r="P30" s="18">
        <f t="shared" si="3"/>
        <v>5.3375380797013179</v>
      </c>
      <c r="Q30" s="19">
        <f t="shared" si="4"/>
        <v>2.403846153846154E-3</v>
      </c>
      <c r="R30" s="18">
        <f t="shared" si="5"/>
        <v>2.4808699999999892E-3</v>
      </c>
      <c r="S30" s="19">
        <f t="shared" si="6"/>
        <v>5.7847180244339326E-3</v>
      </c>
      <c r="T30" s="9">
        <f t="shared" si="7"/>
        <v>-5.9991459738718342</v>
      </c>
      <c r="U30" s="11">
        <f t="shared" si="8"/>
        <v>2.3317296047088152</v>
      </c>
      <c r="V30" s="19"/>
      <c r="W30" s="19"/>
    </row>
    <row r="31" spans="1:23" ht="13">
      <c r="A31" s="2"/>
      <c r="B31" s="2"/>
      <c r="C31" s="2"/>
      <c r="D31" s="12">
        <v>25</v>
      </c>
      <c r="E31" s="6">
        <f t="shared" si="9"/>
        <v>1440</v>
      </c>
      <c r="F31" s="13">
        <v>346.8</v>
      </c>
      <c r="G31" s="14">
        <v>0.3</v>
      </c>
      <c r="H31" s="13">
        <v>220</v>
      </c>
      <c r="I31" s="14">
        <v>0.5</v>
      </c>
      <c r="J31" s="18">
        <f t="shared" si="10"/>
        <v>0.20833333333333334</v>
      </c>
      <c r="K31" s="19">
        <f t="shared" si="11"/>
        <v>1.1944444444444445E-2</v>
      </c>
      <c r="L31" s="18">
        <f t="shared" si="0"/>
        <v>5.1153472222222253E-2</v>
      </c>
      <c r="M31" s="19">
        <f t="shared" si="12"/>
        <v>4.9768518518518521E-3</v>
      </c>
      <c r="N31" s="9">
        <f t="shared" si="1"/>
        <v>-2.9729249057560572</v>
      </c>
      <c r="O31" s="8">
        <f t="shared" si="2"/>
        <v>9.7292551915758169E-2</v>
      </c>
      <c r="P31" s="18">
        <f t="shared" si="3"/>
        <v>5.393627546352362</v>
      </c>
      <c r="Q31" s="19">
        <f t="shared" si="4"/>
        <v>2.2727272727272726E-3</v>
      </c>
      <c r="R31" s="18">
        <f t="shared" si="5"/>
        <v>3.50315222222225E-3</v>
      </c>
      <c r="S31" s="19">
        <f t="shared" si="6"/>
        <v>5.5499960798221434E-3</v>
      </c>
      <c r="T31" s="9">
        <f t="shared" si="7"/>
        <v>-5.6540920808944062</v>
      </c>
      <c r="U31" s="11">
        <f t="shared" si="8"/>
        <v>1.5842863020955062</v>
      </c>
      <c r="V31" s="19"/>
      <c r="W31" s="19"/>
    </row>
    <row r="32" spans="1:23" ht="13">
      <c r="A32" s="2"/>
      <c r="B32" s="2"/>
      <c r="C32" s="2"/>
      <c r="D32" s="12">
        <v>26</v>
      </c>
      <c r="E32" s="6">
        <f t="shared" si="9"/>
        <v>1500</v>
      </c>
      <c r="F32" s="13">
        <v>358.7</v>
      </c>
      <c r="G32" s="14">
        <v>0.3</v>
      </c>
      <c r="H32" s="13">
        <v>230.5</v>
      </c>
      <c r="I32" s="14">
        <v>0.5</v>
      </c>
      <c r="J32" s="18">
        <f t="shared" si="10"/>
        <v>0.20583333333333323</v>
      </c>
      <c r="K32" s="19">
        <f t="shared" si="11"/>
        <v>1.1861111111111109E-2</v>
      </c>
      <c r="L32" s="18">
        <f t="shared" si="0"/>
        <v>5.2188888888888965E-2</v>
      </c>
      <c r="M32" s="19">
        <f t="shared" si="12"/>
        <v>4.8828240740740707E-3</v>
      </c>
      <c r="N32" s="9">
        <f t="shared" si="1"/>
        <v>-2.9528856632854055</v>
      </c>
      <c r="O32" s="8">
        <f t="shared" si="2"/>
        <v>9.3560606060605858E-2</v>
      </c>
      <c r="P32" s="18">
        <f t="shared" si="3"/>
        <v>5.4402508624367032</v>
      </c>
      <c r="Q32" s="19">
        <f t="shared" si="4"/>
        <v>2.1691973969631237E-3</v>
      </c>
      <c r="R32" s="18">
        <f t="shared" si="5"/>
        <v>2.9035088888889615E-3</v>
      </c>
      <c r="S32" s="19">
        <f t="shared" si="6"/>
        <v>5.4742206039845196E-3</v>
      </c>
      <c r="T32" s="9">
        <f t="shared" si="7"/>
        <v>-5.8418353117175714</v>
      </c>
      <c r="U32" s="11">
        <f t="shared" si="8"/>
        <v>1.8853810384163316</v>
      </c>
      <c r="V32" s="19"/>
      <c r="W32" s="19"/>
    </row>
    <row r="33" spans="1:23" ht="13">
      <c r="A33" s="2"/>
      <c r="B33" s="2"/>
      <c r="C33" s="2"/>
      <c r="D33" s="12">
        <v>27</v>
      </c>
      <c r="E33" s="6">
        <f t="shared" si="9"/>
        <v>1560</v>
      </c>
      <c r="F33" s="13">
        <v>371.5</v>
      </c>
      <c r="G33" s="14">
        <v>0.3</v>
      </c>
      <c r="H33" s="13">
        <v>242.5</v>
      </c>
      <c r="I33" s="14">
        <v>0.5</v>
      </c>
      <c r="J33" s="18">
        <f t="shared" si="10"/>
        <v>0.20333333333333362</v>
      </c>
      <c r="K33" s="19">
        <f t="shared" si="11"/>
        <v>1.1777777777777786E-2</v>
      </c>
      <c r="L33" s="18">
        <f t="shared" si="0"/>
        <v>5.3211805555555478E-2</v>
      </c>
      <c r="M33" s="19">
        <f t="shared" si="12"/>
        <v>4.7896296296296393E-3</v>
      </c>
      <c r="N33" s="9">
        <f t="shared" si="1"/>
        <v>-2.9334749983136721</v>
      </c>
      <c r="O33" s="8">
        <f t="shared" si="2"/>
        <v>9.0010657966286337E-2</v>
      </c>
      <c r="P33" s="18">
        <f t="shared" si="3"/>
        <v>5.4910017103775379</v>
      </c>
      <c r="Q33" s="19">
        <f t="shared" si="4"/>
        <v>2.0618556701030928E-3</v>
      </c>
      <c r="R33" s="18">
        <f t="shared" si="5"/>
        <v>2.1677055555554756E-3</v>
      </c>
      <c r="S33" s="19">
        <f t="shared" si="6"/>
        <v>5.4006588876774004E-3</v>
      </c>
      <c r="T33" s="9">
        <f t="shared" si="7"/>
        <v>-6.1340860184864496</v>
      </c>
      <c r="U33" s="11">
        <f t="shared" si="8"/>
        <v>2.4914171917105592</v>
      </c>
      <c r="V33" s="19"/>
      <c r="W33" s="19"/>
    </row>
    <row r="34" spans="1:23" ht="13">
      <c r="A34" s="2"/>
      <c r="B34" s="2"/>
      <c r="C34" s="2"/>
      <c r="D34" s="12">
        <v>28</v>
      </c>
      <c r="E34" s="6">
        <f t="shared" si="9"/>
        <v>1620</v>
      </c>
      <c r="F34" s="13">
        <v>383.1</v>
      </c>
      <c r="G34" s="14">
        <v>0.3</v>
      </c>
      <c r="H34" s="13">
        <v>253.5</v>
      </c>
      <c r="I34" s="14">
        <v>0.5</v>
      </c>
      <c r="J34" s="18">
        <f t="shared" si="10"/>
        <v>0.19333333333333325</v>
      </c>
      <c r="K34" s="19">
        <f t="shared" si="11"/>
        <v>1.1444444444444441E-2</v>
      </c>
      <c r="L34" s="18">
        <f t="shared" si="0"/>
        <v>5.717847222222229E-2</v>
      </c>
      <c r="M34" s="19">
        <f t="shared" si="12"/>
        <v>4.4251851851851822E-3</v>
      </c>
      <c r="N34" s="9">
        <f t="shared" si="1"/>
        <v>-2.8615778111888495</v>
      </c>
      <c r="O34" s="8">
        <f t="shared" si="2"/>
        <v>7.7392504787236055E-2</v>
      </c>
      <c r="P34" s="18">
        <f t="shared" si="3"/>
        <v>5.5353638230312381</v>
      </c>
      <c r="Q34" s="19">
        <f t="shared" si="4"/>
        <v>1.9723865877712033E-3</v>
      </c>
      <c r="R34" s="18">
        <f t="shared" si="5"/>
        <v>4.5405322222222821E-3</v>
      </c>
      <c r="S34" s="19">
        <f t="shared" si="6"/>
        <v>5.0540066031073815E-3</v>
      </c>
      <c r="T34" s="9">
        <f t="shared" si="7"/>
        <v>-5.3947110442353496</v>
      </c>
      <c r="U34" s="11">
        <f t="shared" si="8"/>
        <v>1.1130868267759564</v>
      </c>
      <c r="V34" s="19"/>
      <c r="W34" s="19"/>
    </row>
    <row r="35" spans="1:23" ht="13">
      <c r="A35" s="2"/>
      <c r="B35" s="2"/>
      <c r="C35" s="2"/>
      <c r="D35" s="12">
        <v>29</v>
      </c>
      <c r="E35" s="6">
        <f t="shared" si="9"/>
        <v>1680</v>
      </c>
      <c r="F35" s="13">
        <v>394.7</v>
      </c>
      <c r="G35" s="14">
        <v>0.3</v>
      </c>
      <c r="H35" s="13">
        <v>264</v>
      </c>
      <c r="I35" s="14">
        <v>0.5</v>
      </c>
      <c r="J35" s="18">
        <f t="shared" si="10"/>
        <v>0.19833333333333295</v>
      </c>
      <c r="K35" s="19">
        <f t="shared" si="11"/>
        <v>1.1611111111111096E-2</v>
      </c>
      <c r="L35" s="18">
        <f t="shared" si="0"/>
        <v>5.5220138888889082E-2</v>
      </c>
      <c r="M35" s="19">
        <f t="shared" si="12"/>
        <v>4.6057407407407262E-3</v>
      </c>
      <c r="N35" s="9">
        <f t="shared" si="1"/>
        <v>-2.8964275572915299</v>
      </c>
      <c r="O35" s="8">
        <f t="shared" si="2"/>
        <v>8.3406902507220118E-2</v>
      </c>
      <c r="P35" s="18">
        <f t="shared" si="3"/>
        <v>5.575949103146316</v>
      </c>
      <c r="Q35" s="19">
        <f t="shared" si="4"/>
        <v>1.893939393939394E-3</v>
      </c>
      <c r="R35" s="18">
        <f t="shared" si="5"/>
        <v>9.8835888888908208E-4</v>
      </c>
      <c r="S35" s="19">
        <f t="shared" si="6"/>
        <v>5.2523543185373648E-3</v>
      </c>
      <c r="T35" s="9">
        <f t="shared" si="7"/>
        <v>-6.9194646783114955</v>
      </c>
      <c r="U35" s="11">
        <f t="shared" si="8"/>
        <v>5.3142177174538539</v>
      </c>
      <c r="V35" s="19"/>
      <c r="W35" s="19"/>
    </row>
    <row r="36" spans="1:23" ht="13">
      <c r="A36" s="2"/>
      <c r="B36" s="2"/>
      <c r="C36" s="2"/>
      <c r="D36" s="12">
        <v>30</v>
      </c>
      <c r="E36" s="6">
        <f t="shared" si="9"/>
        <v>1740</v>
      </c>
      <c r="F36" s="13">
        <v>406.9</v>
      </c>
      <c r="G36" s="14">
        <v>0.3</v>
      </c>
      <c r="H36" s="13">
        <v>275.5</v>
      </c>
      <c r="I36" s="14">
        <v>0.5</v>
      </c>
      <c r="J36" s="18">
        <f t="shared" si="10"/>
        <v>0.19583333333333333</v>
      </c>
      <c r="K36" s="19">
        <f t="shared" si="11"/>
        <v>1.1527777777777777E-2</v>
      </c>
      <c r="L36" s="18">
        <f t="shared" si="0"/>
        <v>5.6205555555555592E-2</v>
      </c>
      <c r="M36" s="19">
        <f t="shared" si="12"/>
        <v>4.5150462962962965E-3</v>
      </c>
      <c r="N36" s="9">
        <f t="shared" si="1"/>
        <v>-2.8787396736664563</v>
      </c>
      <c r="O36" s="8">
        <f t="shared" si="2"/>
        <v>8.0330961088596706E-2</v>
      </c>
      <c r="P36" s="18">
        <f t="shared" si="3"/>
        <v>5.6185876285929695</v>
      </c>
      <c r="Q36" s="19">
        <f t="shared" si="4"/>
        <v>1.8148820326678765E-3</v>
      </c>
      <c r="R36" s="18">
        <f t="shared" si="5"/>
        <v>2.9749555555558943E-4</v>
      </c>
      <c r="S36" s="19">
        <f t="shared" si="6"/>
        <v>5.1803723180988102E-3</v>
      </c>
      <c r="T36" s="9">
        <f t="shared" si="7"/>
        <v>-8.1201112723991251</v>
      </c>
      <c r="U36" s="11">
        <f t="shared" si="8"/>
        <v>17.413276337605037</v>
      </c>
      <c r="V36" s="19"/>
      <c r="W36" s="19"/>
    </row>
    <row r="37" spans="1:23" ht="13">
      <c r="A37" s="2"/>
      <c r="B37" s="2"/>
      <c r="C37" s="2"/>
      <c r="D37" s="12">
        <v>31</v>
      </c>
      <c r="E37" s="6">
        <f t="shared" si="9"/>
        <v>1800</v>
      </c>
      <c r="F37" s="13">
        <v>418.2</v>
      </c>
      <c r="G37" s="14">
        <v>0.3</v>
      </c>
      <c r="H37" s="13">
        <v>286</v>
      </c>
      <c r="I37" s="14">
        <v>0.5</v>
      </c>
      <c r="J37" s="18">
        <f t="shared" si="10"/>
        <v>0.18916666666666704</v>
      </c>
      <c r="K37" s="19">
        <f t="shared" si="11"/>
        <v>1.1305555555555569E-2</v>
      </c>
      <c r="L37" s="18">
        <f t="shared" si="0"/>
        <v>5.8772222222222115E-2</v>
      </c>
      <c r="M37" s="19">
        <f t="shared" si="12"/>
        <v>4.2772685185185318E-3</v>
      </c>
      <c r="N37" s="9">
        <f t="shared" si="1"/>
        <v>-2.8340859468855748</v>
      </c>
      <c r="O37" s="8">
        <f t="shared" si="2"/>
        <v>7.2777042568611131E-2</v>
      </c>
      <c r="P37" s="18">
        <f t="shared" si="3"/>
        <v>5.6559918108198524</v>
      </c>
      <c r="Q37" s="19">
        <f t="shared" si="4"/>
        <v>1.7482517482517483E-3</v>
      </c>
      <c r="R37" s="18">
        <f t="shared" si="5"/>
        <v>1.3115422222221146E-3</v>
      </c>
      <c r="S37" s="19">
        <f t="shared" si="6"/>
        <v>4.9599265581297663E-3</v>
      </c>
      <c r="T37" s="9">
        <f t="shared" si="7"/>
        <v>-6.6365515653348286</v>
      </c>
      <c r="U37" s="11">
        <f t="shared" si="8"/>
        <v>3.7817513413531447</v>
      </c>
      <c r="V37" s="19"/>
      <c r="W37" s="19"/>
    </row>
    <row r="38" spans="1:23" ht="13">
      <c r="A38" s="2"/>
      <c r="B38" s="2"/>
      <c r="C38" s="2"/>
      <c r="D38" s="12">
        <v>32</v>
      </c>
      <c r="E38" s="6">
        <f t="shared" si="9"/>
        <v>1860</v>
      </c>
      <c r="F38" s="13">
        <v>429.6</v>
      </c>
      <c r="G38" s="14">
        <v>0.3</v>
      </c>
      <c r="H38" s="13">
        <v>297</v>
      </c>
      <c r="I38" s="14">
        <v>0.5</v>
      </c>
      <c r="J38" s="18">
        <f t="shared" si="10"/>
        <v>0.18833333333333352</v>
      </c>
      <c r="K38" s="19">
        <f t="shared" si="11"/>
        <v>1.1277777777777784E-2</v>
      </c>
      <c r="L38" s="18">
        <f t="shared" si="0"/>
        <v>5.9086805555555524E-2</v>
      </c>
      <c r="M38" s="19">
        <f t="shared" si="12"/>
        <v>4.2479629629629699E-3</v>
      </c>
      <c r="N38" s="9">
        <f t="shared" si="1"/>
        <v>-2.8287476357466468</v>
      </c>
      <c r="O38" s="8">
        <f t="shared" si="2"/>
        <v>7.1893596599479109E-2</v>
      </c>
      <c r="P38" s="18">
        <f t="shared" ref="P38:P54" si="13">LN(H38)</f>
        <v>5.6937321388026998</v>
      </c>
      <c r="Q38" s="19">
        <f t="shared" ref="Q38:Q54" si="14">I38/H38</f>
        <v>1.6835016835016834E-3</v>
      </c>
      <c r="R38" s="18">
        <f t="shared" si="5"/>
        <v>5.9765555555521543E-5</v>
      </c>
      <c r="S38" s="19">
        <f t="shared" si="6"/>
        <v>4.9481064010714979E-3</v>
      </c>
      <c r="T38" s="9">
        <f t="shared" si="7"/>
        <v>-9.7250810570108133</v>
      </c>
      <c r="U38" s="11">
        <f t="shared" si="8"/>
        <v>82.791941864821482</v>
      </c>
      <c r="V38" s="19"/>
      <c r="W38" s="19"/>
    </row>
    <row r="39" spans="1:23" ht="13">
      <c r="A39" s="2"/>
      <c r="B39" s="2"/>
      <c r="C39" s="2"/>
      <c r="D39" s="12">
        <v>33</v>
      </c>
      <c r="E39" s="6">
        <f t="shared" si="9"/>
        <v>1920</v>
      </c>
      <c r="F39" s="13">
        <v>440.8</v>
      </c>
      <c r="G39" s="14">
        <v>0.3</v>
      </c>
      <c r="H39" s="13">
        <v>308</v>
      </c>
      <c r="I39" s="14">
        <v>0.5</v>
      </c>
      <c r="J39" s="18">
        <f t="shared" si="10"/>
        <v>0.19083333333333313</v>
      </c>
      <c r="K39" s="19">
        <f t="shared" si="11"/>
        <v>1.1361111111111105E-2</v>
      </c>
      <c r="L39" s="18">
        <f t="shared" si="0"/>
        <v>5.8138888888889004E-2</v>
      </c>
      <c r="M39" s="19">
        <f t="shared" si="12"/>
        <v>4.3361574074074006E-3</v>
      </c>
      <c r="N39" s="9">
        <f t="shared" si="1"/>
        <v>-2.8449204949922455</v>
      </c>
      <c r="O39" s="8">
        <f t="shared" si="2"/>
        <v>7.4582736104474967E-2</v>
      </c>
      <c r="P39" s="18">
        <f t="shared" si="13"/>
        <v>5.730099782973574</v>
      </c>
      <c r="Q39" s="19">
        <f t="shared" si="14"/>
        <v>1.6233766233766235E-3</v>
      </c>
      <c r="R39" s="18">
        <f t="shared" si="5"/>
        <v>-2.4270311111109985E-3</v>
      </c>
      <c r="S39" s="19">
        <f t="shared" si="6"/>
        <v>5.0534794826360757E-3</v>
      </c>
      <c r="T39" s="9" t="str">
        <f t="shared" si="7"/>
        <v/>
      </c>
      <c r="U39" s="11" t="str">
        <f t="shared" si="8"/>
        <v/>
      </c>
      <c r="V39" s="19"/>
      <c r="W39" s="19"/>
    </row>
    <row r="40" spans="1:23" ht="13">
      <c r="A40" s="2"/>
      <c r="B40" s="2"/>
      <c r="C40" s="2"/>
      <c r="D40" s="12">
        <v>34</v>
      </c>
      <c r="E40" s="6">
        <f t="shared" si="9"/>
        <v>1980</v>
      </c>
      <c r="F40" s="13">
        <v>452.5</v>
      </c>
      <c r="G40" s="14">
        <v>0.3</v>
      </c>
      <c r="H40" s="13">
        <v>319</v>
      </c>
      <c r="I40" s="14">
        <v>0.5</v>
      </c>
      <c r="J40" s="18">
        <f t="shared" si="10"/>
        <v>0.18499999999999991</v>
      </c>
      <c r="K40" s="19">
        <f t="shared" si="11"/>
        <v>1.1166666666666663E-2</v>
      </c>
      <c r="L40" s="18">
        <f t="shared" si="0"/>
        <v>6.0331250000000065E-2</v>
      </c>
      <c r="M40" s="19">
        <f t="shared" si="12"/>
        <v>4.1316666666666637E-3</v>
      </c>
      <c r="N40" s="9">
        <f t="shared" si="1"/>
        <v>-2.8079050673673476</v>
      </c>
      <c r="O40" s="8">
        <f t="shared" si="2"/>
        <v>6.848302772885792E-2</v>
      </c>
      <c r="P40" s="18">
        <f t="shared" si="13"/>
        <v>5.7651911027848444</v>
      </c>
      <c r="Q40" s="19">
        <f t="shared" si="14"/>
        <v>1.567398119122257E-3</v>
      </c>
      <c r="R40" s="18">
        <f t="shared" si="5"/>
        <v>-1.8422499999999342E-3</v>
      </c>
      <c r="S40" s="19">
        <f t="shared" si="6"/>
        <v>4.8669342824583508E-3</v>
      </c>
      <c r="T40" s="9" t="str">
        <f t="shared" si="7"/>
        <v/>
      </c>
      <c r="U40" s="11" t="str">
        <f t="shared" si="8"/>
        <v/>
      </c>
      <c r="V40" s="19"/>
      <c r="W40" s="19"/>
    </row>
    <row r="41" spans="1:23" ht="13">
      <c r="A41" s="2"/>
      <c r="B41" s="2"/>
      <c r="C41" s="2"/>
      <c r="D41" s="12">
        <v>35</v>
      </c>
      <c r="E41" s="6">
        <f t="shared" si="9"/>
        <v>2040</v>
      </c>
      <c r="F41" s="13">
        <v>463</v>
      </c>
      <c r="G41" s="14">
        <v>0.3</v>
      </c>
      <c r="H41" s="13">
        <v>329</v>
      </c>
      <c r="I41" s="14">
        <v>0.5</v>
      </c>
      <c r="J41" s="18">
        <f t="shared" si="10"/>
        <v>0.1775000000000001</v>
      </c>
      <c r="K41" s="19">
        <f t="shared" si="11"/>
        <v>1.091666666666667E-2</v>
      </c>
      <c r="L41" s="18">
        <f t="shared" si="0"/>
        <v>6.3049999999999995E-2</v>
      </c>
      <c r="M41" s="19">
        <f t="shared" si="12"/>
        <v>3.8754166666666702E-3</v>
      </c>
      <c r="N41" s="9">
        <f t="shared" si="1"/>
        <v>-2.7638272165712086</v>
      </c>
      <c r="O41" s="8">
        <f t="shared" si="2"/>
        <v>6.1465767909066937E-2</v>
      </c>
      <c r="P41" s="18">
        <f t="shared" si="13"/>
        <v>5.7960577507653719</v>
      </c>
      <c r="Q41" s="19">
        <f t="shared" si="14"/>
        <v>1.5197568389057751E-3</v>
      </c>
      <c r="R41" s="18">
        <f t="shared" si="5"/>
        <v>-5.6620000000000281E-4</v>
      </c>
      <c r="S41" s="19">
        <f t="shared" si="6"/>
        <v>4.6267892547584956E-3</v>
      </c>
      <c r="T41" s="9" t="str">
        <f t="shared" si="7"/>
        <v/>
      </c>
      <c r="U41" s="11" t="str">
        <f t="shared" si="8"/>
        <v/>
      </c>
      <c r="V41" s="19"/>
      <c r="W41" s="19"/>
    </row>
    <row r="42" spans="1:23" ht="13">
      <c r="A42" s="2"/>
      <c r="B42" s="2"/>
      <c r="C42" s="2"/>
      <c r="D42" s="12">
        <v>36</v>
      </c>
      <c r="E42" s="6">
        <f t="shared" si="9"/>
        <v>2100</v>
      </c>
      <c r="F42" s="13">
        <v>473.8</v>
      </c>
      <c r="G42" s="14">
        <v>0.3</v>
      </c>
      <c r="H42" s="13">
        <v>339.5</v>
      </c>
      <c r="I42" s="14">
        <v>0.5</v>
      </c>
      <c r="J42" s="18">
        <f t="shared" si="10"/>
        <v>0.18083333333333323</v>
      </c>
      <c r="K42" s="19">
        <f t="shared" si="11"/>
        <v>1.1027777777777774E-2</v>
      </c>
      <c r="L42" s="18">
        <f t="shared" si="0"/>
        <v>6.1855555555555629E-2</v>
      </c>
      <c r="M42" s="19">
        <f t="shared" si="12"/>
        <v>3.9883796296296256E-3</v>
      </c>
      <c r="N42" s="9">
        <f t="shared" si="1"/>
        <v>-2.782953361128893</v>
      </c>
      <c r="O42" s="8">
        <f t="shared" si="2"/>
        <v>6.4478923417759279E-2</v>
      </c>
      <c r="P42" s="18">
        <f t="shared" si="13"/>
        <v>5.8274739469987509</v>
      </c>
      <c r="Q42" s="19">
        <f t="shared" si="14"/>
        <v>1.4727540500736377E-3</v>
      </c>
      <c r="R42" s="18">
        <f t="shared" si="5"/>
        <v>-3.2445644444443686E-3</v>
      </c>
      <c r="S42" s="19">
        <f t="shared" si="6"/>
        <v>4.7563173320873085E-3</v>
      </c>
      <c r="T42" s="9" t="str">
        <f t="shared" si="7"/>
        <v/>
      </c>
      <c r="U42" s="11" t="str">
        <f t="shared" si="8"/>
        <v/>
      </c>
      <c r="V42" s="19"/>
      <c r="W42" s="19"/>
    </row>
    <row r="43" spans="1:23" ht="13">
      <c r="A43" s="2"/>
      <c r="B43" s="2"/>
      <c r="C43" s="2"/>
      <c r="D43" s="12">
        <v>37</v>
      </c>
      <c r="E43" s="6">
        <f t="shared" si="9"/>
        <v>2160</v>
      </c>
      <c r="F43" s="13">
        <v>484.7</v>
      </c>
      <c r="G43" s="14">
        <v>0.3</v>
      </c>
      <c r="H43" s="13">
        <v>350</v>
      </c>
      <c r="I43" s="14">
        <v>0.5</v>
      </c>
      <c r="J43" s="18">
        <f t="shared" si="10"/>
        <v>0.17333333333333342</v>
      </c>
      <c r="K43" s="19">
        <f t="shared" si="11"/>
        <v>1.0777777777777782E-2</v>
      </c>
      <c r="L43" s="18">
        <f t="shared" si="0"/>
        <v>6.4511805555555565E-2</v>
      </c>
      <c r="M43" s="19">
        <f t="shared" si="12"/>
        <v>3.7362962962962996E-3</v>
      </c>
      <c r="N43" s="9">
        <f t="shared" si="1"/>
        <v>-2.7409070400596205</v>
      </c>
      <c r="O43" s="8">
        <f t="shared" si="2"/>
        <v>5.7916473800732754E-2</v>
      </c>
      <c r="P43" s="18">
        <f t="shared" si="13"/>
        <v>5.857933154483459</v>
      </c>
      <c r="Q43" s="19">
        <f t="shared" si="14"/>
        <v>1.4285714285714286E-3</v>
      </c>
      <c r="R43" s="18">
        <f t="shared" si="5"/>
        <v>-2.08597444444443E-3</v>
      </c>
      <c r="S43" s="19">
        <f t="shared" si="6"/>
        <v>4.5209524938084117E-3</v>
      </c>
      <c r="T43" s="9" t="str">
        <f t="shared" si="7"/>
        <v/>
      </c>
      <c r="U43" s="11" t="str">
        <f t="shared" si="8"/>
        <v/>
      </c>
      <c r="V43" s="19"/>
      <c r="W43" s="19"/>
    </row>
    <row r="44" spans="1:23" ht="13">
      <c r="A44" s="2"/>
      <c r="B44" s="2"/>
      <c r="C44" s="2"/>
      <c r="D44" s="12">
        <v>38</v>
      </c>
      <c r="E44" s="6">
        <f t="shared" si="9"/>
        <v>2220</v>
      </c>
      <c r="F44" s="13">
        <v>494.6</v>
      </c>
      <c r="G44" s="14">
        <v>0.3</v>
      </c>
      <c r="H44" s="13">
        <v>359.5</v>
      </c>
      <c r="I44" s="14">
        <v>0.5</v>
      </c>
      <c r="J44" s="18">
        <f t="shared" si="10"/>
        <v>0.16916666666666677</v>
      </c>
      <c r="K44" s="19">
        <f t="shared" si="11"/>
        <v>1.0638888888888892E-2</v>
      </c>
      <c r="L44" s="18">
        <f t="shared" si="0"/>
        <v>6.5938888888888894E-2</v>
      </c>
      <c r="M44" s="19">
        <f t="shared" si="12"/>
        <v>3.5994907407407442E-3</v>
      </c>
      <c r="N44" s="9">
        <f t="shared" si="1"/>
        <v>-2.719026891815842</v>
      </c>
      <c r="O44" s="8">
        <f t="shared" si="2"/>
        <v>5.4588283202741082E-2</v>
      </c>
      <c r="P44" s="18">
        <f t="shared" si="13"/>
        <v>5.8847141771611016</v>
      </c>
      <c r="Q44" s="19">
        <f t="shared" si="14"/>
        <v>1.3908205841446453E-3</v>
      </c>
      <c r="R44" s="18">
        <f t="shared" si="5"/>
        <v>-2.0191511111111171E-3</v>
      </c>
      <c r="S44" s="19">
        <f t="shared" si="6"/>
        <v>4.3993316264215581E-3</v>
      </c>
      <c r="T44" s="9" t="str">
        <f t="shared" si="7"/>
        <v/>
      </c>
      <c r="U44" s="11" t="str">
        <f t="shared" si="8"/>
        <v/>
      </c>
      <c r="V44" s="19"/>
      <c r="W44" s="19"/>
    </row>
    <row r="45" spans="1:23" ht="13">
      <c r="A45" s="2"/>
      <c r="B45" s="2"/>
      <c r="C45" s="2"/>
      <c r="D45" s="12">
        <v>39</v>
      </c>
      <c r="E45" s="6">
        <f t="shared" si="9"/>
        <v>2280</v>
      </c>
      <c r="F45" s="13">
        <v>505</v>
      </c>
      <c r="G45" s="14">
        <v>0.3</v>
      </c>
      <c r="H45" s="13">
        <v>369.5</v>
      </c>
      <c r="I45" s="14">
        <v>0.5</v>
      </c>
      <c r="J45" s="18">
        <f t="shared" si="10"/>
        <v>0.1691666666666663</v>
      </c>
      <c r="K45" s="19">
        <f t="shared" si="11"/>
        <v>1.0638888888888877E-2</v>
      </c>
      <c r="L45" s="18">
        <f t="shared" si="0"/>
        <v>6.5938888888889047E-2</v>
      </c>
      <c r="M45" s="19">
        <f t="shared" si="12"/>
        <v>3.5994907407407286E-3</v>
      </c>
      <c r="N45" s="9">
        <f t="shared" si="1"/>
        <v>-2.7190268918158398</v>
      </c>
      <c r="O45" s="8">
        <f t="shared" si="2"/>
        <v>5.4588283202740721E-2</v>
      </c>
      <c r="P45" s="18">
        <f t="shared" si="13"/>
        <v>5.9121507403882561</v>
      </c>
      <c r="Q45" s="19">
        <f t="shared" si="14"/>
        <v>1.3531799729364006E-3</v>
      </c>
      <c r="R45" s="18">
        <f t="shared" si="5"/>
        <v>-3.4481111111109575E-3</v>
      </c>
      <c r="S45" s="19">
        <f t="shared" si="6"/>
        <v>4.4152832180331088E-3</v>
      </c>
      <c r="T45" s="9" t="str">
        <f t="shared" si="7"/>
        <v/>
      </c>
      <c r="U45" s="11" t="str">
        <f t="shared" si="8"/>
        <v/>
      </c>
      <c r="V45" s="19"/>
      <c r="W45" s="19"/>
    </row>
    <row r="46" spans="1:23" ht="13">
      <c r="A46" s="2"/>
      <c r="B46" s="2"/>
      <c r="C46" s="2"/>
      <c r="D46" s="12">
        <v>40</v>
      </c>
      <c r="E46" s="6">
        <f t="shared" si="9"/>
        <v>2340</v>
      </c>
      <c r="F46" s="13">
        <v>514.9</v>
      </c>
      <c r="G46" s="14">
        <v>0.3</v>
      </c>
      <c r="H46" s="13">
        <v>379</v>
      </c>
      <c r="I46" s="14">
        <v>0.5</v>
      </c>
      <c r="J46" s="18">
        <f t="shared" si="10"/>
        <v>0.16333333333333352</v>
      </c>
      <c r="K46" s="19">
        <f t="shared" si="11"/>
        <v>1.0444444444444452E-2</v>
      </c>
      <c r="L46" s="18">
        <f t="shared" si="0"/>
        <v>6.7878472222222194E-2</v>
      </c>
      <c r="M46" s="19">
        <f t="shared" si="12"/>
        <v>3.4118518518518586E-3</v>
      </c>
      <c r="N46" s="9">
        <f t="shared" si="1"/>
        <v>-2.6900363459079637</v>
      </c>
      <c r="O46" s="8">
        <f t="shared" si="2"/>
        <v>5.0264122632018807E-2</v>
      </c>
      <c r="P46" s="18">
        <f t="shared" si="13"/>
        <v>5.9375362050824263</v>
      </c>
      <c r="Q46" s="19">
        <f t="shared" si="14"/>
        <v>1.3192612137203166E-3</v>
      </c>
      <c r="R46" s="18">
        <f t="shared" si="5"/>
        <v>-2.868787777777812E-3</v>
      </c>
      <c r="S46" s="19">
        <f t="shared" si="6"/>
        <v>4.2428290173129411E-3</v>
      </c>
      <c r="T46" s="9" t="str">
        <f t="shared" si="7"/>
        <v/>
      </c>
      <c r="U46" s="11" t="str">
        <f t="shared" si="8"/>
        <v/>
      </c>
      <c r="V46" s="19"/>
      <c r="W46" s="19"/>
    </row>
    <row r="47" spans="1:23" ht="13">
      <c r="A47" s="2"/>
      <c r="B47" s="2"/>
      <c r="C47" s="2"/>
      <c r="D47" s="12">
        <v>41</v>
      </c>
      <c r="E47" s="6">
        <f t="shared" si="9"/>
        <v>2400</v>
      </c>
      <c r="F47" s="13">
        <v>524.6</v>
      </c>
      <c r="G47" s="14">
        <v>0.3</v>
      </c>
      <c r="H47" s="13">
        <v>388.5</v>
      </c>
      <c r="I47" s="14">
        <v>0.5</v>
      </c>
      <c r="J47" s="18">
        <f t="shared" si="10"/>
        <v>0.14750000000000038</v>
      </c>
      <c r="K47" s="19">
        <f t="shared" si="11"/>
        <v>9.9166666666666778E-3</v>
      </c>
      <c r="L47" s="18">
        <f t="shared" si="0"/>
        <v>7.279999999999992E-2</v>
      </c>
      <c r="M47" s="19">
        <f t="shared" si="12"/>
        <v>2.9254166666666773E-3</v>
      </c>
      <c r="N47" s="9">
        <f t="shared" si="1"/>
        <v>-2.6200393237794977</v>
      </c>
      <c r="O47" s="8">
        <f t="shared" si="2"/>
        <v>4.0184294871795062E-2</v>
      </c>
      <c r="P47" s="18">
        <f t="shared" si="13"/>
        <v>5.962293169807702</v>
      </c>
      <c r="Q47" s="19">
        <f t="shared" si="14"/>
        <v>1.287001287001287E-3</v>
      </c>
      <c r="R47" s="18">
        <f t="shared" si="5"/>
        <v>7.1995999999990845E-4</v>
      </c>
      <c r="S47" s="19">
        <f t="shared" si="6"/>
        <v>3.7712717589193159E-3</v>
      </c>
      <c r="T47" s="9">
        <f t="shared" si="7"/>
        <v>-7.2363149030531231</v>
      </c>
      <c r="U47" s="11">
        <f t="shared" si="8"/>
        <v>5.238168452302622</v>
      </c>
      <c r="V47" s="19"/>
      <c r="W47" s="19"/>
    </row>
    <row r="48" spans="1:23" ht="13">
      <c r="A48" s="2"/>
      <c r="B48" s="2"/>
      <c r="C48" s="2"/>
      <c r="D48" s="12">
        <v>42</v>
      </c>
      <c r="E48" s="6">
        <f t="shared" si="9"/>
        <v>2460</v>
      </c>
      <c r="F48" s="13">
        <v>532.6</v>
      </c>
      <c r="G48" s="14">
        <v>0.3</v>
      </c>
      <c r="H48" s="13">
        <v>396</v>
      </c>
      <c r="I48" s="14">
        <v>0.5</v>
      </c>
      <c r="J48" s="18">
        <f t="shared" si="10"/>
        <v>0.13999999999999962</v>
      </c>
      <c r="K48" s="19">
        <f t="shared" si="11"/>
        <v>9.6666666666666533E-3</v>
      </c>
      <c r="L48" s="18">
        <f t="shared" si="0"/>
        <v>7.4956250000000141E-2</v>
      </c>
      <c r="M48" s="19">
        <f t="shared" si="12"/>
        <v>2.7066666666666558E-3</v>
      </c>
      <c r="N48" s="9">
        <f t="shared" si="1"/>
        <v>-2.590850668984241</v>
      </c>
      <c r="O48" s="8">
        <f t="shared" si="2"/>
        <v>3.6109953028155103E-2</v>
      </c>
      <c r="P48" s="18">
        <f t="shared" si="13"/>
        <v>5.9814142112544806</v>
      </c>
      <c r="Q48" s="19">
        <f t="shared" si="14"/>
        <v>1.2626262626262627E-3</v>
      </c>
      <c r="R48" s="18">
        <f t="shared" si="5"/>
        <v>1.7770100000001343E-3</v>
      </c>
      <c r="S48" s="19">
        <f t="shared" si="6"/>
        <v>3.5647922140051146E-3</v>
      </c>
      <c r="T48" s="9">
        <f t="shared" si="7"/>
        <v>-6.332823102363367</v>
      </c>
      <c r="U48" s="11">
        <f t="shared" si="8"/>
        <v>2.0060619883989652</v>
      </c>
      <c r="V48" s="19"/>
      <c r="W48" s="19"/>
    </row>
    <row r="49" spans="1:23" ht="13">
      <c r="A49" s="2"/>
      <c r="B49" s="2"/>
      <c r="C49" s="2"/>
      <c r="D49" s="12">
        <v>43</v>
      </c>
      <c r="E49" s="6">
        <f t="shared" si="9"/>
        <v>2520</v>
      </c>
      <c r="F49" s="13">
        <v>541.4</v>
      </c>
      <c r="G49" s="14">
        <v>0.3</v>
      </c>
      <c r="H49" s="13">
        <v>405</v>
      </c>
      <c r="I49" s="14">
        <v>0.5</v>
      </c>
      <c r="J49" s="18">
        <f t="shared" si="10"/>
        <v>0.14083333333333314</v>
      </c>
      <c r="K49" s="19">
        <f t="shared" si="11"/>
        <v>9.6944444444444378E-3</v>
      </c>
      <c r="L49" s="18">
        <f t="shared" si="0"/>
        <v>7.4722222222222315E-2</v>
      </c>
      <c r="M49" s="19">
        <f t="shared" si="12"/>
        <v>2.7306018518518465E-3</v>
      </c>
      <c r="N49" s="9">
        <f t="shared" si="1"/>
        <v>-2.5939777448423609</v>
      </c>
      <c r="O49" s="8">
        <f t="shared" si="2"/>
        <v>3.6543370508054403E-2</v>
      </c>
      <c r="P49" s="18">
        <f t="shared" si="13"/>
        <v>6.0038870671065387</v>
      </c>
      <c r="Q49" s="19">
        <f t="shared" si="14"/>
        <v>1.2345679012345679E-3</v>
      </c>
      <c r="R49" s="18">
        <f t="shared" si="5"/>
        <v>3.3386222222231421E-4</v>
      </c>
      <c r="S49" s="19">
        <f t="shared" si="6"/>
        <v>3.602224899784707E-3</v>
      </c>
      <c r="T49" s="9">
        <f t="shared" si="7"/>
        <v>-8.0047821584089593</v>
      </c>
      <c r="U49" s="11">
        <f t="shared" si="8"/>
        <v>10.789555271653454</v>
      </c>
      <c r="V49" s="19"/>
      <c r="W49" s="19"/>
    </row>
    <row r="50" spans="1:23" ht="13">
      <c r="A50" s="2"/>
      <c r="B50" s="2"/>
      <c r="C50" s="2"/>
      <c r="D50" s="12">
        <v>44</v>
      </c>
      <c r="E50" s="6">
        <f t="shared" si="9"/>
        <v>2580</v>
      </c>
      <c r="F50" s="13">
        <v>549.5</v>
      </c>
      <c r="G50" s="14">
        <v>0.3</v>
      </c>
      <c r="H50" s="13">
        <v>412.5</v>
      </c>
      <c r="I50" s="14">
        <v>0.5</v>
      </c>
      <c r="J50" s="18">
        <f t="shared" si="10"/>
        <v>0.13500000000000037</v>
      </c>
      <c r="K50" s="19">
        <f t="shared" si="11"/>
        <v>9.5000000000000119E-3</v>
      </c>
      <c r="L50" s="18">
        <f t="shared" si="0"/>
        <v>7.6331249999999934E-2</v>
      </c>
      <c r="M50" s="19">
        <f t="shared" si="12"/>
        <v>2.5650000000000104E-3</v>
      </c>
      <c r="N50" s="9">
        <f t="shared" si="1"/>
        <v>-2.5726728570448762</v>
      </c>
      <c r="O50" s="8">
        <f t="shared" si="2"/>
        <v>3.3603537214443792E-2</v>
      </c>
      <c r="P50" s="18">
        <f t="shared" si="13"/>
        <v>6.0222362057747354</v>
      </c>
      <c r="Q50" s="19">
        <f t="shared" si="14"/>
        <v>1.2121212121212121E-3</v>
      </c>
      <c r="R50" s="18">
        <f t="shared" si="5"/>
        <v>8.2994999999992658E-4</v>
      </c>
      <c r="S50" s="19">
        <f t="shared" si="6"/>
        <v>3.4490468837072635E-3</v>
      </c>
      <c r="T50" s="9">
        <f t="shared" si="7"/>
        <v>-7.0941450999521338</v>
      </c>
      <c r="U50" s="11">
        <f t="shared" si="8"/>
        <v>4.1557285182331087</v>
      </c>
      <c r="V50" s="19"/>
      <c r="W50" s="19"/>
    </row>
    <row r="51" spans="1:23" ht="13">
      <c r="A51" s="2"/>
      <c r="B51" s="2"/>
      <c r="C51" s="2"/>
      <c r="D51" s="12">
        <v>45</v>
      </c>
      <c r="E51" s="6">
        <f t="shared" si="9"/>
        <v>2640</v>
      </c>
      <c r="F51" s="13">
        <v>557.6</v>
      </c>
      <c r="G51" s="14">
        <v>0.3</v>
      </c>
      <c r="H51" s="13">
        <v>420.5</v>
      </c>
      <c r="I51" s="14">
        <v>0.5</v>
      </c>
      <c r="J51" s="18">
        <f t="shared" si="10"/>
        <v>0.13333333333333333</v>
      </c>
      <c r="K51" s="19">
        <f t="shared" si="11"/>
        <v>9.4444444444444445E-3</v>
      </c>
      <c r="L51" s="18">
        <f t="shared" si="0"/>
        <v>7.6778472222222255E-2</v>
      </c>
      <c r="M51" s="19">
        <f t="shared" si="12"/>
        <v>2.5185185185185185E-3</v>
      </c>
      <c r="N51" s="9">
        <f t="shared" si="1"/>
        <v>-2.5668309877290727</v>
      </c>
      <c r="O51" s="8">
        <f t="shared" si="2"/>
        <v>3.2802404705697896E-2</v>
      </c>
      <c r="P51" s="18">
        <f t="shared" si="13"/>
        <v>6.0414444794130029</v>
      </c>
      <c r="Q51" s="19">
        <f t="shared" si="14"/>
        <v>1.1890606420927466E-3</v>
      </c>
      <c r="R51" s="18">
        <f t="shared" si="5"/>
        <v>1.6423222222225475E-4</v>
      </c>
      <c r="S51" s="19">
        <f t="shared" si="6"/>
        <v>3.4149892380001641E-3</v>
      </c>
      <c r="T51" s="9">
        <f t="shared" si="7"/>
        <v>-8.7142291425472749</v>
      </c>
      <c r="U51" s="11">
        <f t="shared" si="8"/>
        <v>20.793661510459707</v>
      </c>
      <c r="V51" s="19"/>
      <c r="W51" s="19"/>
    </row>
    <row r="52" spans="1:23" ht="13">
      <c r="A52" s="2"/>
      <c r="B52" s="2"/>
      <c r="C52" s="2"/>
      <c r="D52" s="12">
        <v>46</v>
      </c>
      <c r="E52" s="6">
        <f t="shared" si="9"/>
        <v>2700</v>
      </c>
      <c r="F52" s="13">
        <v>565.5</v>
      </c>
      <c r="G52" s="14">
        <v>0.3</v>
      </c>
      <c r="H52" s="13">
        <v>428</v>
      </c>
      <c r="I52" s="14">
        <v>0.5</v>
      </c>
      <c r="J52" s="18">
        <f t="shared" si="10"/>
        <v>0.12916666666666668</v>
      </c>
      <c r="K52" s="19">
        <f t="shared" si="11"/>
        <v>9.3055555555555582E-3</v>
      </c>
      <c r="L52" s="18">
        <f t="shared" si="0"/>
        <v>7.7872222222222259E-2</v>
      </c>
      <c r="M52" s="19">
        <f t="shared" si="12"/>
        <v>2.403935185185186E-3</v>
      </c>
      <c r="N52" s="9">
        <f t="shared" si="1"/>
        <v>-2.5526859722092894</v>
      </c>
      <c r="O52" s="8">
        <f t="shared" si="2"/>
        <v>3.0870252788280893E-2</v>
      </c>
      <c r="P52" s="18">
        <f t="shared" si="13"/>
        <v>6.0591231955817966</v>
      </c>
      <c r="Q52" s="19">
        <f t="shared" si="14"/>
        <v>1.1682242990654205E-3</v>
      </c>
      <c r="R52" s="18">
        <f t="shared" si="5"/>
        <v>1.7252222222226277E-4</v>
      </c>
      <c r="S52" s="19">
        <f t="shared" si="6"/>
        <v>3.312522979064079E-3</v>
      </c>
      <c r="T52" s="9">
        <f t="shared" si="7"/>
        <v>-8.664984505313134</v>
      </c>
      <c r="U52" s="11">
        <f t="shared" si="8"/>
        <v>19.20055826081645</v>
      </c>
      <c r="V52" s="19"/>
      <c r="W52" s="19"/>
    </row>
    <row r="53" spans="1:23" ht="13">
      <c r="A53" s="2"/>
      <c r="B53" s="2"/>
      <c r="C53" s="2"/>
      <c r="D53" s="12">
        <v>47</v>
      </c>
      <c r="E53" s="6">
        <f t="shared" si="9"/>
        <v>2760</v>
      </c>
      <c r="F53" s="13">
        <v>573.1</v>
      </c>
      <c r="G53" s="14">
        <v>0.3</v>
      </c>
      <c r="H53" s="13">
        <v>435.5</v>
      </c>
      <c r="I53" s="14">
        <v>0.5</v>
      </c>
      <c r="J53" s="18">
        <f t="shared" si="10"/>
        <v>0.125</v>
      </c>
      <c r="K53" s="19">
        <f t="shared" si="11"/>
        <v>9.1666666666666667E-3</v>
      </c>
      <c r="L53" s="18">
        <f t="shared" si="0"/>
        <v>7.8931250000000036E-2</v>
      </c>
      <c r="M53" s="19">
        <f t="shared" si="12"/>
        <v>2.2916666666666667E-3</v>
      </c>
      <c r="N53" s="9">
        <f t="shared" si="1"/>
        <v>-2.5391780585697936</v>
      </c>
      <c r="O53" s="8">
        <f t="shared" si="2"/>
        <v>2.9033705492649182E-2</v>
      </c>
      <c r="P53" s="18">
        <f t="shared" si="13"/>
        <v>6.0764947962925575</v>
      </c>
      <c r="Q53" s="19">
        <f t="shared" si="14"/>
        <v>1.148105625717566E-3</v>
      </c>
      <c r="R53" s="18">
        <f t="shared" si="5"/>
        <v>1.8731000000002385E-4</v>
      </c>
      <c r="S53" s="19">
        <f t="shared" si="6"/>
        <v>3.2119113928770885E-3</v>
      </c>
      <c r="T53" s="9">
        <f t="shared" si="7"/>
        <v>-8.5827455596563453</v>
      </c>
      <c r="U53" s="11">
        <f t="shared" si="8"/>
        <v>17.147570299912871</v>
      </c>
      <c r="V53" s="19"/>
      <c r="W53" s="19"/>
    </row>
    <row r="54" spans="1:23" ht="13">
      <c r="A54" s="2"/>
      <c r="B54" s="2"/>
      <c r="C54" s="2"/>
      <c r="D54" s="12">
        <v>48</v>
      </c>
      <c r="E54" s="6">
        <f t="shared" si="9"/>
        <v>2820</v>
      </c>
      <c r="F54" s="13">
        <v>580.5</v>
      </c>
      <c r="G54" s="14">
        <v>0.3</v>
      </c>
      <c r="H54" s="13">
        <v>442.5</v>
      </c>
      <c r="I54" s="14">
        <v>0.5</v>
      </c>
      <c r="J54" s="18">
        <f t="shared" si="10"/>
        <v>0.12166666666666685</v>
      </c>
      <c r="K54" s="19">
        <f t="shared" si="11"/>
        <v>9.0555555555555615E-3</v>
      </c>
      <c r="L54" s="18">
        <f t="shared" si="0"/>
        <v>7.9753472222222219E-2</v>
      </c>
      <c r="M54" s="19">
        <f t="shared" si="12"/>
        <v>2.2035185185185235E-3</v>
      </c>
      <c r="N54" s="9">
        <f t="shared" si="1"/>
        <v>-2.5288149994283287</v>
      </c>
      <c r="O54" s="8">
        <f t="shared" si="2"/>
        <v>2.7629123311129558E-2</v>
      </c>
      <c r="P54" s="18">
        <f t="shared" si="13"/>
        <v>6.0924404644479839</v>
      </c>
      <c r="Q54" s="19">
        <f t="shared" si="14"/>
        <v>1.1299435028248588E-3</v>
      </c>
      <c r="R54" s="18">
        <f t="shared" si="5"/>
        <v>-7.2277777777851604E-6</v>
      </c>
      <c r="S54" s="19">
        <f t="shared" si="6"/>
        <v>3.1351134156833286E-3</v>
      </c>
      <c r="T54" s="9" t="str">
        <f t="shared" si="7"/>
        <v/>
      </c>
      <c r="U54" s="11" t="str">
        <f t="shared" si="8"/>
        <v/>
      </c>
      <c r="V54" s="19"/>
      <c r="W54" s="19"/>
    </row>
    <row r="55" spans="1:23" ht="13">
      <c r="A55" s="2"/>
      <c r="B55" s="2"/>
      <c r="C55" s="2"/>
      <c r="D55" s="12">
        <v>49</v>
      </c>
      <c r="E55" s="6">
        <f t="shared" si="9"/>
        <v>2880</v>
      </c>
      <c r="F55" s="13">
        <v>587.70000000000005</v>
      </c>
      <c r="G55" s="14">
        <v>0.3</v>
      </c>
      <c r="H55" s="13"/>
      <c r="I55" s="14"/>
      <c r="J55" s="15"/>
      <c r="K55" s="16"/>
      <c r="L55" s="15"/>
      <c r="M55" s="16"/>
      <c r="N55" s="10"/>
      <c r="O55" s="17"/>
      <c r="P55" s="18"/>
      <c r="Q55" s="19"/>
      <c r="R55" s="15"/>
      <c r="S55" s="16"/>
      <c r="T55" s="10"/>
      <c r="U55" s="24"/>
      <c r="V55" s="19"/>
      <c r="W55" s="19"/>
    </row>
  </sheetData>
  <phoneticPr fontId="13" type="noConversion"/>
  <printOptions horizontalCentered="1" verticalCentered="1" gridLines="1" gridLinesSet="0"/>
  <pageMargins left="0.39370078740157483" right="0.39370078740157483" top="0.59055118110236227" bottom="0.59055118110236227" header="0" footer="0"/>
  <pageSetup paperSize="9" scale="74" fitToHeight="2" orientation="landscape" horizontalDpi="4294967292" verticalDpi="4294967292"/>
  <rowBreaks count="1" manualBreakCount="1">
    <brk id="55" max="16383" man="1"/>
  </rowBreaks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5"/>
  <sheetViews>
    <sheetView zoomScale="111" zoomScaleNormal="111" zoomScalePageLayoutView="111" workbookViewId="0">
      <pane ySplit="6980" topLeftCell="A59" activePane="bottomLeft"/>
      <selection activeCell="Q87" sqref="Q87"/>
      <selection pane="bottomLeft" activeCell="Y50" sqref="Y50"/>
    </sheetView>
  </sheetViews>
  <sheetFormatPr baseColWidth="10" defaultRowHeight="12" customHeight="1" x14ac:dyDescent="0"/>
  <cols>
    <col min="1" max="1" width="7.140625" bestFit="1" customWidth="1"/>
    <col min="2" max="2" width="5.42578125" bestFit="1" customWidth="1"/>
    <col min="3" max="3" width="6.28515625" customWidth="1"/>
    <col min="4" max="4" width="2.7109375" bestFit="1" customWidth="1"/>
    <col min="5" max="5" width="5.7109375" bestFit="1" customWidth="1"/>
    <col min="6" max="6" width="6.5703125" bestFit="1" customWidth="1"/>
    <col min="7" max="7" width="3.140625" bestFit="1" customWidth="1"/>
    <col min="8" max="8" width="6.140625" bestFit="1" customWidth="1"/>
    <col min="9" max="9" width="3.140625" bestFit="1" customWidth="1"/>
    <col min="10" max="10" width="6.5703125" bestFit="1" customWidth="1"/>
    <col min="11" max="13" width="4.85546875" bestFit="1" customWidth="1"/>
    <col min="14" max="14" width="8.140625" bestFit="1" customWidth="1"/>
    <col min="15" max="17" width="4.85546875" bestFit="1" customWidth="1"/>
    <col min="18" max="18" width="7.28515625" bestFit="1" customWidth="1"/>
    <col min="19" max="19" width="4.85546875" bestFit="1" customWidth="1"/>
    <col min="20" max="20" width="10.42578125" bestFit="1" customWidth="1"/>
    <col min="21" max="21" width="4.85546875" bestFit="1" customWidth="1"/>
    <col min="22" max="22" width="7.7109375" customWidth="1"/>
    <col min="23" max="23" width="6.7109375" customWidth="1"/>
  </cols>
  <sheetData>
    <row r="1" spans="1:23" ht="19" customHeight="1">
      <c r="A1" s="25" t="s">
        <v>14</v>
      </c>
    </row>
    <row r="2" spans="1:23" ht="13"/>
    <row r="3" spans="1:23" ht="13"/>
    <row r="4" spans="1:23" ht="13">
      <c r="A4" s="1" t="s">
        <v>0</v>
      </c>
      <c r="B4" s="1" t="s">
        <v>1</v>
      </c>
      <c r="C4" s="2"/>
      <c r="D4" s="3" t="s">
        <v>2</v>
      </c>
      <c r="E4" s="1" t="s">
        <v>3</v>
      </c>
      <c r="F4" s="4" t="s">
        <v>4</v>
      </c>
      <c r="G4" s="1" t="s">
        <v>1</v>
      </c>
      <c r="H4" s="4" t="s">
        <v>5</v>
      </c>
      <c r="I4" s="1" t="s">
        <v>1</v>
      </c>
      <c r="J4" s="4" t="s">
        <v>6</v>
      </c>
      <c r="K4" s="1" t="s">
        <v>1</v>
      </c>
      <c r="L4" s="4" t="s">
        <v>12</v>
      </c>
      <c r="M4" s="1" t="s">
        <v>1</v>
      </c>
      <c r="N4" s="4" t="s">
        <v>15</v>
      </c>
      <c r="O4" s="1" t="s">
        <v>1</v>
      </c>
      <c r="P4" s="4" t="s">
        <v>16</v>
      </c>
      <c r="Q4" s="1" t="s">
        <v>1</v>
      </c>
      <c r="R4" s="4" t="s">
        <v>13</v>
      </c>
      <c r="S4" s="1" t="s">
        <v>1</v>
      </c>
      <c r="T4" s="4" t="s">
        <v>17</v>
      </c>
      <c r="U4" s="5" t="s">
        <v>1</v>
      </c>
      <c r="V4" s="1"/>
      <c r="W4" s="1"/>
    </row>
    <row r="5" spans="1:23" ht="13">
      <c r="A5" s="6">
        <v>40</v>
      </c>
      <c r="B5" s="6">
        <v>2</v>
      </c>
      <c r="C5" s="2"/>
      <c r="D5" s="7"/>
      <c r="E5" s="8"/>
      <c r="F5" s="9"/>
      <c r="G5" s="8"/>
      <c r="H5" s="9"/>
      <c r="I5" s="8"/>
      <c r="J5" s="9"/>
      <c r="K5" s="8"/>
      <c r="L5" s="10"/>
      <c r="M5" s="2"/>
      <c r="N5" s="9"/>
      <c r="O5" s="8"/>
      <c r="P5" s="9"/>
      <c r="Q5" s="8"/>
      <c r="R5" s="10"/>
      <c r="S5" s="2"/>
      <c r="T5" s="9"/>
      <c r="U5" s="11"/>
      <c r="V5" s="8"/>
      <c r="W5" s="8"/>
    </row>
    <row r="6" spans="1:23" ht="13">
      <c r="C6" s="2"/>
      <c r="D6" s="12">
        <v>0</v>
      </c>
      <c r="E6" s="6">
        <f>(D6-1)*$A$5</f>
        <v>-40</v>
      </c>
      <c r="F6" s="13">
        <v>-15.9</v>
      </c>
      <c r="G6" s="14">
        <v>0.3</v>
      </c>
      <c r="H6" s="13"/>
      <c r="I6" s="14"/>
      <c r="J6" s="15"/>
      <c r="K6" s="16"/>
      <c r="L6" s="15"/>
      <c r="M6" s="16"/>
      <c r="N6" s="10"/>
      <c r="O6" s="17"/>
      <c r="P6" s="18"/>
      <c r="Q6" s="19"/>
      <c r="R6" s="15"/>
      <c r="S6" s="16"/>
      <c r="T6" s="10"/>
      <c r="U6" s="24"/>
      <c r="V6" s="19"/>
      <c r="W6" s="19"/>
    </row>
    <row r="7" spans="1:23" ht="13">
      <c r="A7" s="1" t="s">
        <v>10</v>
      </c>
      <c r="B7" s="1" t="s">
        <v>1</v>
      </c>
      <c r="C7" s="2"/>
      <c r="D7" s="12">
        <v>1</v>
      </c>
      <c r="E7" s="6">
        <f t="shared" ref="E7:E36" si="0">(D7-1)*$A$5</f>
        <v>0</v>
      </c>
      <c r="F7" s="28">
        <v>0</v>
      </c>
      <c r="G7" s="14">
        <v>0.3</v>
      </c>
      <c r="H7" s="13">
        <v>312.2</v>
      </c>
      <c r="I7" s="14">
        <v>0.5</v>
      </c>
      <c r="J7" s="18">
        <f t="shared" ref="J7:J35" si="1">(F8-F6)/(2*$A$5)</f>
        <v>0.39374999999999999</v>
      </c>
      <c r="K7" s="19">
        <f t="shared" ref="K7:K35" si="2">J7*((2*G7/(F8-F6))+$B$5/$A$5)</f>
        <v>2.71875E-2</v>
      </c>
      <c r="L7" s="18">
        <f t="shared" ref="L7:L35" si="3">$J$7^2-J7^2</f>
        <v>0</v>
      </c>
      <c r="M7" s="19">
        <f>2*J7*K7</f>
        <v>2.141015625E-2</v>
      </c>
      <c r="N7" s="9" t="str">
        <f t="shared" ref="N7:N36" si="4">IF(L7&gt;0,LN(L7),"")</f>
        <v/>
      </c>
      <c r="O7" s="8" t="str">
        <f t="shared" ref="O7:O36" si="5">IF(L7&gt;0,M7/L7,"")</f>
        <v/>
      </c>
      <c r="P7" s="18">
        <f t="shared" ref="P7:P35" si="6">LN(H7)</f>
        <v>5.7436440080813318</v>
      </c>
      <c r="Q7" s="19">
        <f t="shared" ref="Q7:Q35" si="7">I7/H7</f>
        <v>1.6015374759769379E-3</v>
      </c>
      <c r="R7" s="18">
        <f>L7-$A$17*F7</f>
        <v>0</v>
      </c>
      <c r="S7" s="19">
        <f>M7+$B$17*F7+$A$17*G6</f>
        <v>2.1447566250000001E-2</v>
      </c>
      <c r="T7" s="9" t="str">
        <f t="shared" ref="T7:T36" si="8">IF(R7&gt;0,LN(R7),"")</f>
        <v/>
      </c>
      <c r="U7" s="11" t="str">
        <f t="shared" ref="U7:U36" si="9">IF(R7&gt;0,S7/R7,"")</f>
        <v/>
      </c>
      <c r="V7" s="19"/>
      <c r="W7" s="19"/>
    </row>
    <row r="8" spans="1:23" ht="13">
      <c r="A8" s="6">
        <v>630</v>
      </c>
      <c r="B8" s="6">
        <v>1</v>
      </c>
      <c r="C8" s="2"/>
      <c r="D8" s="12">
        <v>2</v>
      </c>
      <c r="E8" s="6">
        <f t="shared" si="0"/>
        <v>40</v>
      </c>
      <c r="F8" s="13">
        <v>15.6</v>
      </c>
      <c r="G8" s="14">
        <v>0.3</v>
      </c>
      <c r="H8" s="13">
        <v>296.7</v>
      </c>
      <c r="I8" s="14">
        <v>0.5</v>
      </c>
      <c r="J8" s="18">
        <f t="shared" si="1"/>
        <v>0.39</v>
      </c>
      <c r="K8" s="19">
        <f t="shared" si="2"/>
        <v>2.7000000000000003E-2</v>
      </c>
      <c r="L8" s="18">
        <f t="shared" si="3"/>
        <v>2.9390624999999782E-3</v>
      </c>
      <c r="M8" s="19">
        <f t="shared" ref="M8:M35" si="10">2*J8*K8</f>
        <v>2.1060000000000002E-2</v>
      </c>
      <c r="N8" s="9">
        <f t="shared" si="4"/>
        <v>-5.8296646260348313</v>
      </c>
      <c r="O8" s="8">
        <f t="shared" si="5"/>
        <v>7.1655502392345038</v>
      </c>
      <c r="P8" s="18">
        <f t="shared" si="6"/>
        <v>5.6927215272967757</v>
      </c>
      <c r="Q8" s="19">
        <f t="shared" si="7"/>
        <v>1.6852039096730705E-3</v>
      </c>
      <c r="R8" s="18">
        <f t="shared" ref="R8:R35" si="11">L8-$A$17*F8</f>
        <v>9.937424999999782E-4</v>
      </c>
      <c r="S8" s="19">
        <f t="shared" ref="S8:S35" si="12">M8+$B$17*F8+$A$17*G7</f>
        <v>2.1470698781811764E-2</v>
      </c>
      <c r="T8" s="9">
        <f t="shared" si="8"/>
        <v>-6.9140324391940453</v>
      </c>
      <c r="U8" s="11">
        <f t="shared" si="9"/>
        <v>21.605897686586047</v>
      </c>
      <c r="V8" s="19"/>
      <c r="W8" s="19"/>
    </row>
    <row r="9" spans="1:23" ht="13">
      <c r="A9" s="2"/>
      <c r="B9" s="2"/>
      <c r="C9" s="2"/>
      <c r="D9" s="12">
        <v>3</v>
      </c>
      <c r="E9" s="6">
        <f t="shared" si="0"/>
        <v>80</v>
      </c>
      <c r="F9" s="13">
        <v>31.2</v>
      </c>
      <c r="G9" s="14">
        <v>0.3</v>
      </c>
      <c r="H9" s="13">
        <v>281.5</v>
      </c>
      <c r="I9" s="14">
        <v>0.5</v>
      </c>
      <c r="J9" s="18">
        <f t="shared" si="1"/>
        <v>0.39249999999999996</v>
      </c>
      <c r="K9" s="19">
        <f t="shared" si="2"/>
        <v>2.7124999999999996E-2</v>
      </c>
      <c r="L9" s="18">
        <f t="shared" si="3"/>
        <v>9.8281250000001319E-4</v>
      </c>
      <c r="M9" s="19">
        <f t="shared" si="10"/>
        <v>2.1293124999999996E-2</v>
      </c>
      <c r="N9" s="9">
        <f t="shared" si="4"/>
        <v>-6.9250921986354008</v>
      </c>
      <c r="O9" s="8">
        <f t="shared" si="5"/>
        <v>21.665500794912266</v>
      </c>
      <c r="P9" s="18">
        <f t="shared" si="6"/>
        <v>5.6401324475797452</v>
      </c>
      <c r="Q9" s="19">
        <f t="shared" si="7"/>
        <v>1.7761989342806395E-3</v>
      </c>
      <c r="R9" s="18">
        <f t="shared" si="11"/>
        <v>-2.9078274999999867E-3</v>
      </c>
      <c r="S9" s="19">
        <f t="shared" si="12"/>
        <v>2.2077112563623519E-2</v>
      </c>
      <c r="T9" s="9" t="str">
        <f t="shared" si="8"/>
        <v/>
      </c>
      <c r="U9" s="11" t="str">
        <f t="shared" si="9"/>
        <v/>
      </c>
      <c r="V9" s="19"/>
      <c r="W9" s="19"/>
    </row>
    <row r="10" spans="1:23" ht="13">
      <c r="A10" s="1" t="s">
        <v>11</v>
      </c>
      <c r="B10" s="1" t="s">
        <v>1</v>
      </c>
      <c r="C10" s="2"/>
      <c r="D10" s="12">
        <v>4</v>
      </c>
      <c r="E10" s="6">
        <f t="shared" si="0"/>
        <v>120</v>
      </c>
      <c r="F10" s="13">
        <v>47</v>
      </c>
      <c r="G10" s="14">
        <v>0.3</v>
      </c>
      <c r="H10" s="13">
        <v>266.2</v>
      </c>
      <c r="I10" s="14">
        <v>0.5</v>
      </c>
      <c r="J10" s="18">
        <f t="shared" si="1"/>
        <v>0.39250000000000002</v>
      </c>
      <c r="K10" s="19">
        <f t="shared" si="2"/>
        <v>2.7125E-2</v>
      </c>
      <c r="L10" s="18">
        <f t="shared" si="3"/>
        <v>9.8281249999998543E-4</v>
      </c>
      <c r="M10" s="19">
        <f t="shared" si="10"/>
        <v>2.1293125E-2</v>
      </c>
      <c r="N10" s="9">
        <f t="shared" si="4"/>
        <v>-6.9250921986354292</v>
      </c>
      <c r="O10" s="8">
        <f t="shared" si="5"/>
        <v>21.66550079491288</v>
      </c>
      <c r="P10" s="18">
        <f t="shared" si="6"/>
        <v>5.5842479059610115</v>
      </c>
      <c r="Q10" s="19">
        <f t="shared" si="7"/>
        <v>1.8782870022539444E-3</v>
      </c>
      <c r="R10" s="18">
        <f t="shared" si="11"/>
        <v>-4.8780875000000142E-3</v>
      </c>
      <c r="S10" s="19">
        <f t="shared" si="12"/>
        <v>2.2455187099048257E-2</v>
      </c>
      <c r="T10" s="9" t="str">
        <f t="shared" si="8"/>
        <v/>
      </c>
      <c r="U10" s="11" t="str">
        <f t="shared" si="9"/>
        <v/>
      </c>
      <c r="V10" s="19"/>
      <c r="W10" s="19"/>
    </row>
    <row r="11" spans="1:23" ht="13">
      <c r="A11" s="6">
        <v>680</v>
      </c>
      <c r="B11" s="6">
        <v>5</v>
      </c>
      <c r="C11" s="2"/>
      <c r="D11" s="12">
        <v>5</v>
      </c>
      <c r="E11" s="6">
        <f t="shared" si="0"/>
        <v>160</v>
      </c>
      <c r="F11" s="13">
        <v>62.6</v>
      </c>
      <c r="G11" s="14">
        <v>0.3</v>
      </c>
      <c r="H11" s="13">
        <v>251.1</v>
      </c>
      <c r="I11" s="14">
        <v>0.5</v>
      </c>
      <c r="J11" s="18">
        <f t="shared" si="1"/>
        <v>0.39</v>
      </c>
      <c r="K11" s="19">
        <f t="shared" si="2"/>
        <v>2.7000000000000003E-2</v>
      </c>
      <c r="L11" s="18">
        <f t="shared" si="3"/>
        <v>2.9390624999999782E-3</v>
      </c>
      <c r="M11" s="19">
        <f t="shared" si="10"/>
        <v>2.1060000000000002E-2</v>
      </c>
      <c r="N11" s="9">
        <f t="shared" si="4"/>
        <v>-5.8296646260348313</v>
      </c>
      <c r="O11" s="8">
        <f t="shared" si="5"/>
        <v>7.1655502392345038</v>
      </c>
      <c r="P11" s="18">
        <f t="shared" si="6"/>
        <v>5.5258512661635395</v>
      </c>
      <c r="Q11" s="19">
        <f t="shared" si="7"/>
        <v>1.9912385503783356E-3</v>
      </c>
      <c r="R11" s="18">
        <f t="shared" si="11"/>
        <v>-4.8671575000000218E-3</v>
      </c>
      <c r="S11" s="19">
        <f t="shared" si="12"/>
        <v>2.259535088086002E-2</v>
      </c>
      <c r="T11" s="9" t="str">
        <f t="shared" si="8"/>
        <v/>
      </c>
      <c r="U11" s="11" t="str">
        <f t="shared" si="9"/>
        <v/>
      </c>
      <c r="V11" s="19"/>
      <c r="W11" s="19"/>
    </row>
    <row r="12" spans="1:23" ht="13">
      <c r="A12" s="2"/>
      <c r="B12" s="2"/>
      <c r="C12" s="2"/>
      <c r="D12" s="12">
        <v>6</v>
      </c>
      <c r="E12" s="6">
        <f t="shared" si="0"/>
        <v>200</v>
      </c>
      <c r="F12" s="13">
        <v>78.2</v>
      </c>
      <c r="G12" s="14">
        <v>0.3</v>
      </c>
      <c r="H12" s="13">
        <v>236</v>
      </c>
      <c r="I12" s="14">
        <v>0.5</v>
      </c>
      <c r="J12" s="18">
        <f t="shared" si="1"/>
        <v>0.38250000000000001</v>
      </c>
      <c r="K12" s="19">
        <f t="shared" si="2"/>
        <v>2.6625000000000003E-2</v>
      </c>
      <c r="L12" s="18">
        <f t="shared" si="3"/>
        <v>8.7328124999999923E-3</v>
      </c>
      <c r="M12" s="19">
        <f t="shared" si="10"/>
        <v>2.0368125000000001E-2</v>
      </c>
      <c r="N12" s="9">
        <f t="shared" si="4"/>
        <v>-4.7406677960661572</v>
      </c>
      <c r="O12" s="8">
        <f t="shared" si="5"/>
        <v>2.3323671497584564</v>
      </c>
      <c r="P12" s="18">
        <f t="shared" si="6"/>
        <v>5.4638318050256105</v>
      </c>
      <c r="Q12" s="19">
        <f t="shared" si="7"/>
        <v>2.1186440677966102E-3</v>
      </c>
      <c r="R12" s="18">
        <f t="shared" si="11"/>
        <v>-1.0187275000000072E-3</v>
      </c>
      <c r="S12" s="19">
        <f t="shared" si="12"/>
        <v>2.227676466267178E-2</v>
      </c>
      <c r="T12" s="9" t="str">
        <f t="shared" si="8"/>
        <v/>
      </c>
      <c r="U12" s="11" t="str">
        <f t="shared" si="9"/>
        <v/>
      </c>
      <c r="V12" s="19"/>
      <c r="W12" s="19"/>
    </row>
    <row r="13" spans="1:23" ht="13">
      <c r="A13" s="1" t="s">
        <v>7</v>
      </c>
      <c r="B13" s="1" t="s">
        <v>1</v>
      </c>
      <c r="C13" s="2"/>
      <c r="D13" s="12">
        <v>7</v>
      </c>
      <c r="E13" s="6">
        <f t="shared" si="0"/>
        <v>240</v>
      </c>
      <c r="F13" s="13">
        <v>93.2</v>
      </c>
      <c r="G13" s="14">
        <v>0.3</v>
      </c>
      <c r="H13" s="13">
        <v>221.4</v>
      </c>
      <c r="I13" s="14">
        <v>0.5</v>
      </c>
      <c r="J13" s="18">
        <f t="shared" si="1"/>
        <v>0.38499999999999995</v>
      </c>
      <c r="K13" s="19">
        <f t="shared" si="2"/>
        <v>2.6749999999999996E-2</v>
      </c>
      <c r="L13" s="18">
        <f t="shared" si="3"/>
        <v>6.8140625000000232E-3</v>
      </c>
      <c r="M13" s="19">
        <f t="shared" si="10"/>
        <v>2.0597499999999994E-2</v>
      </c>
      <c r="N13" s="9">
        <f t="shared" si="4"/>
        <v>-4.988766787493085</v>
      </c>
      <c r="O13" s="8">
        <f t="shared" si="5"/>
        <v>3.022792937399668</v>
      </c>
      <c r="P13" s="18">
        <f t="shared" si="6"/>
        <v>5.3999710202745366</v>
      </c>
      <c r="Q13" s="19">
        <f t="shared" si="7"/>
        <v>2.2583559168925021E-3</v>
      </c>
      <c r="R13" s="18">
        <f t="shared" si="11"/>
        <v>-4.8079774999999769E-3</v>
      </c>
      <c r="S13" s="19">
        <f t="shared" si="12"/>
        <v>2.2865071183644621E-2</v>
      </c>
      <c r="T13" s="9" t="str">
        <f t="shared" si="8"/>
        <v/>
      </c>
      <c r="U13" s="11" t="str">
        <f t="shared" si="9"/>
        <v/>
      </c>
      <c r="V13" s="19"/>
      <c r="W13" s="14"/>
    </row>
    <row r="14" spans="1:23" ht="13">
      <c r="A14" s="19">
        <f>($A$8+$A$11)*$A$17/2</f>
        <v>8.1678500000000001E-2</v>
      </c>
      <c r="B14" s="19">
        <f>(($A$8+$A$11)*$B$17+$A$17*($B$8+$B$11))/2</f>
        <v>1.6047443082480996E-2</v>
      </c>
      <c r="C14" s="2"/>
      <c r="D14" s="12">
        <v>8</v>
      </c>
      <c r="E14" s="6">
        <f t="shared" si="0"/>
        <v>280</v>
      </c>
      <c r="F14" s="13">
        <v>109</v>
      </c>
      <c r="G14" s="14">
        <v>0.3</v>
      </c>
      <c r="H14" s="13">
        <v>206.8</v>
      </c>
      <c r="I14" s="14">
        <v>0.5</v>
      </c>
      <c r="J14" s="18">
        <f t="shared" si="1"/>
        <v>0.38375000000000004</v>
      </c>
      <c r="K14" s="19">
        <f t="shared" si="2"/>
        <v>2.6687500000000003E-2</v>
      </c>
      <c r="L14" s="18">
        <f t="shared" si="3"/>
        <v>7.7749999999999764E-3</v>
      </c>
      <c r="M14" s="19">
        <f t="shared" si="10"/>
        <v>2.0482656250000005E-2</v>
      </c>
      <c r="N14" s="9">
        <f t="shared" si="4"/>
        <v>-4.8568418209168422</v>
      </c>
      <c r="O14" s="8">
        <f t="shared" si="5"/>
        <v>2.6344252411575648</v>
      </c>
      <c r="P14" s="18">
        <f t="shared" si="6"/>
        <v>5.331752142634274</v>
      </c>
      <c r="Q14" s="19">
        <f t="shared" si="7"/>
        <v>2.4177949709864601E-3</v>
      </c>
      <c r="R14" s="18">
        <f t="shared" si="11"/>
        <v>-5.8173000000000235E-3</v>
      </c>
      <c r="S14" s="19">
        <f t="shared" si="12"/>
        <v>2.3128301969069363E-2</v>
      </c>
      <c r="T14" s="9" t="str">
        <f t="shared" si="8"/>
        <v/>
      </c>
      <c r="U14" s="11" t="str">
        <f t="shared" si="9"/>
        <v/>
      </c>
      <c r="V14" s="19"/>
      <c r="W14" s="19"/>
    </row>
    <row r="15" spans="1:23" ht="13">
      <c r="A15" s="2"/>
      <c r="B15" s="2"/>
      <c r="C15" s="2"/>
      <c r="D15" s="12">
        <v>9</v>
      </c>
      <c r="E15" s="6">
        <f t="shared" si="0"/>
        <v>320</v>
      </c>
      <c r="F15" s="13">
        <v>123.9</v>
      </c>
      <c r="G15" s="14">
        <v>0.3</v>
      </c>
      <c r="H15" s="13">
        <v>192.3</v>
      </c>
      <c r="I15" s="14">
        <v>0.5</v>
      </c>
      <c r="J15" s="18">
        <f t="shared" si="1"/>
        <v>0.375</v>
      </c>
      <c r="K15" s="19">
        <f t="shared" si="2"/>
        <v>2.6250000000000002E-2</v>
      </c>
      <c r="L15" s="18">
        <f t="shared" si="3"/>
        <v>1.4414062499999991E-2</v>
      </c>
      <c r="M15" s="19">
        <f t="shared" si="10"/>
        <v>1.9687500000000004E-2</v>
      </c>
      <c r="N15" s="9">
        <f t="shared" si="4"/>
        <v>-4.239550986427127</v>
      </c>
      <c r="O15" s="8">
        <f t="shared" si="5"/>
        <v>1.3658536585365864</v>
      </c>
      <c r="P15" s="18">
        <f t="shared" si="6"/>
        <v>5.259056652594734</v>
      </c>
      <c r="Q15" s="19">
        <f t="shared" si="7"/>
        <v>2.6001040041601664E-3</v>
      </c>
      <c r="R15" s="18">
        <f t="shared" si="11"/>
        <v>-1.0362675000000088E-3</v>
      </c>
      <c r="S15" s="19">
        <f t="shared" si="12"/>
        <v>2.2689684363235724E-2</v>
      </c>
      <c r="T15" s="9" t="str">
        <f t="shared" si="8"/>
        <v/>
      </c>
      <c r="U15" s="11" t="str">
        <f t="shared" si="9"/>
        <v/>
      </c>
      <c r="V15" s="19"/>
      <c r="W15" s="19"/>
    </row>
    <row r="16" spans="1:23" ht="13">
      <c r="A16" s="1" t="s">
        <v>8</v>
      </c>
      <c r="B16" s="1" t="s">
        <v>1</v>
      </c>
      <c r="C16" s="2"/>
      <c r="D16" s="12">
        <v>10</v>
      </c>
      <c r="E16" s="6">
        <f t="shared" si="0"/>
        <v>360</v>
      </c>
      <c r="F16" s="26">
        <v>139</v>
      </c>
      <c r="G16" s="27">
        <v>0.3</v>
      </c>
      <c r="H16" s="13">
        <v>178.2</v>
      </c>
      <c r="I16" s="14">
        <v>0.5</v>
      </c>
      <c r="J16" s="18">
        <f t="shared" si="1"/>
        <v>0.36499999999999988</v>
      </c>
      <c r="K16" s="19">
        <f t="shared" si="2"/>
        <v>2.5749999999999999E-2</v>
      </c>
      <c r="L16" s="18">
        <f t="shared" si="3"/>
        <v>2.1814062500000092E-2</v>
      </c>
      <c r="M16" s="19">
        <f t="shared" si="10"/>
        <v>1.8797499999999991E-2</v>
      </c>
      <c r="N16" s="9">
        <f t="shared" si="4"/>
        <v>-3.8252004483472026</v>
      </c>
      <c r="O16" s="8">
        <f t="shared" si="5"/>
        <v>0.86171477687844311</v>
      </c>
      <c r="P16" s="18">
        <f t="shared" si="6"/>
        <v>5.1829065150367093</v>
      </c>
      <c r="Q16" s="19">
        <f t="shared" si="7"/>
        <v>2.8058361391694727E-3</v>
      </c>
      <c r="R16" s="18">
        <f t="shared" si="11"/>
        <v>4.4807625000000927E-3</v>
      </c>
      <c r="S16" s="19">
        <f t="shared" si="12"/>
        <v>2.2161008761015046E-2</v>
      </c>
      <c r="T16" s="9">
        <f t="shared" si="8"/>
        <v>-5.4079620461448945</v>
      </c>
      <c r="U16" s="11">
        <f t="shared" si="9"/>
        <v>4.9458119596864565</v>
      </c>
      <c r="V16" s="19"/>
      <c r="W16" s="19"/>
    </row>
    <row r="17" spans="1:23" ht="13">
      <c r="A17" s="22">
        <v>1.247E-4</v>
      </c>
      <c r="B17" s="23">
        <f>A17*SQRT((M30/L30)*(M35/L35))/SQRT(COUNT(L30:L35)-1)</f>
        <v>2.3928768064856482E-5</v>
      </c>
      <c r="C17" s="2"/>
      <c r="D17" s="12">
        <v>11</v>
      </c>
      <c r="E17" s="6">
        <f t="shared" si="0"/>
        <v>400</v>
      </c>
      <c r="F17" s="26">
        <v>153.1</v>
      </c>
      <c r="G17" s="27">
        <v>0.3</v>
      </c>
      <c r="H17" s="13">
        <v>165.1</v>
      </c>
      <c r="I17" s="14">
        <v>0.5</v>
      </c>
      <c r="J17" s="18">
        <f t="shared" si="1"/>
        <v>0.34499999999999992</v>
      </c>
      <c r="K17" s="19">
        <f t="shared" si="2"/>
        <v>2.4749999999999994E-2</v>
      </c>
      <c r="L17" s="18">
        <f t="shared" si="3"/>
        <v>3.6014062500000055E-2</v>
      </c>
      <c r="M17" s="19">
        <f t="shared" si="10"/>
        <v>1.7077499999999992E-2</v>
      </c>
      <c r="N17" s="9">
        <f t="shared" si="4"/>
        <v>-3.3238457918001085</v>
      </c>
      <c r="O17" s="8">
        <f t="shared" si="5"/>
        <v>0.47418976962124076</v>
      </c>
      <c r="P17" s="18">
        <f t="shared" si="6"/>
        <v>5.1065513509260825</v>
      </c>
      <c r="Q17" s="19">
        <f t="shared" si="7"/>
        <v>3.0284675953967293E-3</v>
      </c>
      <c r="R17" s="18">
        <f t="shared" si="11"/>
        <v>1.6922492500000056E-2</v>
      </c>
      <c r="S17" s="19">
        <f t="shared" si="12"/>
        <v>2.0778404390729522E-2</v>
      </c>
      <c r="T17" s="9">
        <f t="shared" si="8"/>
        <v>-4.0791116247785331</v>
      </c>
      <c r="U17" s="11">
        <f t="shared" si="9"/>
        <v>1.2278572078391794</v>
      </c>
      <c r="V17" s="19"/>
      <c r="W17" s="19"/>
    </row>
    <row r="18" spans="1:23" ht="13">
      <c r="A18" s="2"/>
      <c r="B18" s="2"/>
      <c r="C18" s="2"/>
      <c r="D18" s="12">
        <v>12</v>
      </c>
      <c r="E18" s="6">
        <f t="shared" si="0"/>
        <v>440</v>
      </c>
      <c r="F18" s="26">
        <v>166.6</v>
      </c>
      <c r="G18" s="27">
        <v>0.3</v>
      </c>
      <c r="H18" s="13">
        <v>153.19999999999999</v>
      </c>
      <c r="I18" s="14">
        <v>0.5</v>
      </c>
      <c r="J18" s="18">
        <f t="shared" si="1"/>
        <v>0.32250000000000012</v>
      </c>
      <c r="K18" s="19">
        <f t="shared" si="2"/>
        <v>2.3625000000000004E-2</v>
      </c>
      <c r="L18" s="18">
        <f t="shared" si="3"/>
        <v>5.1032812499999913E-2</v>
      </c>
      <c r="M18" s="19">
        <f t="shared" si="10"/>
        <v>1.5238125000000009E-2</v>
      </c>
      <c r="N18" s="9">
        <f t="shared" si="4"/>
        <v>-2.9752864707865667</v>
      </c>
      <c r="O18" s="8">
        <f t="shared" si="5"/>
        <v>0.29859465417470443</v>
      </c>
      <c r="P18" s="18">
        <f t="shared" si="6"/>
        <v>5.0317442573064906</v>
      </c>
      <c r="Q18" s="19">
        <f t="shared" si="7"/>
        <v>3.2637075718015668E-3</v>
      </c>
      <c r="R18" s="18">
        <f t="shared" si="11"/>
        <v>3.0257792499999915E-2</v>
      </c>
      <c r="S18" s="19">
        <f t="shared" si="12"/>
        <v>1.9262067759605102E-2</v>
      </c>
      <c r="T18" s="9">
        <f t="shared" si="8"/>
        <v>-3.4980015243735387</v>
      </c>
      <c r="U18" s="11">
        <f t="shared" si="9"/>
        <v>0.63659858066662189</v>
      </c>
      <c r="V18" s="19"/>
      <c r="W18" s="19"/>
    </row>
    <row r="19" spans="1:23" ht="13">
      <c r="A19" s="1" t="s">
        <v>9</v>
      </c>
      <c r="B19" s="1" t="s">
        <v>1</v>
      </c>
      <c r="C19" s="2"/>
      <c r="D19" s="12">
        <v>13</v>
      </c>
      <c r="E19" s="6">
        <f t="shared" si="0"/>
        <v>480</v>
      </c>
      <c r="F19" s="26">
        <v>178.9</v>
      </c>
      <c r="G19" s="27">
        <v>0.3</v>
      </c>
      <c r="H19" s="13">
        <v>142.19999999999999</v>
      </c>
      <c r="I19" s="14">
        <v>0.5</v>
      </c>
      <c r="J19" s="18">
        <f t="shared" si="1"/>
        <v>0.29125000000000012</v>
      </c>
      <c r="K19" s="19">
        <f t="shared" si="2"/>
        <v>2.2062500000000002E-2</v>
      </c>
      <c r="L19" s="18">
        <f t="shared" si="3"/>
        <v>7.0212499999999928E-2</v>
      </c>
      <c r="M19" s="19">
        <f t="shared" si="10"/>
        <v>1.2851406250000006E-2</v>
      </c>
      <c r="N19" s="9">
        <f t="shared" si="4"/>
        <v>-2.6562289211235868</v>
      </c>
      <c r="O19" s="8">
        <f t="shared" si="5"/>
        <v>0.18303587324194437</v>
      </c>
      <c r="P19" s="18">
        <f t="shared" si="6"/>
        <v>4.9572345173691401</v>
      </c>
      <c r="Q19" s="19">
        <f t="shared" si="7"/>
        <v>3.5161744022503519E-3</v>
      </c>
      <c r="R19" s="18">
        <f t="shared" si="11"/>
        <v>4.7903669999999926E-2</v>
      </c>
      <c r="S19" s="19">
        <f t="shared" si="12"/>
        <v>1.7169672856802834E-2</v>
      </c>
      <c r="T19" s="9">
        <f t="shared" si="8"/>
        <v>-3.0385631595462037</v>
      </c>
      <c r="U19" s="11">
        <f t="shared" si="9"/>
        <v>0.35842082364050315</v>
      </c>
      <c r="V19" s="19"/>
      <c r="W19" s="19"/>
    </row>
    <row r="20" spans="1:23" ht="13">
      <c r="A20" s="6">
        <v>129</v>
      </c>
      <c r="B20" s="6">
        <v>1</v>
      </c>
      <c r="C20" s="2"/>
      <c r="D20" s="12">
        <v>14</v>
      </c>
      <c r="E20" s="6">
        <f t="shared" si="0"/>
        <v>520</v>
      </c>
      <c r="F20" s="26">
        <v>189.9</v>
      </c>
      <c r="G20" s="27">
        <v>0.3</v>
      </c>
      <c r="H20" s="13">
        <v>133.69999999999999</v>
      </c>
      <c r="I20" s="14">
        <v>0.5</v>
      </c>
      <c r="J20" s="18">
        <f t="shared" si="1"/>
        <v>0.25624999999999998</v>
      </c>
      <c r="K20" s="19">
        <f t="shared" si="2"/>
        <v>2.0312499999999997E-2</v>
      </c>
      <c r="L20" s="18">
        <f t="shared" si="3"/>
        <v>8.9374999999999996E-2</v>
      </c>
      <c r="M20" s="19">
        <f t="shared" si="10"/>
        <v>1.0410156249999998E-2</v>
      </c>
      <c r="N20" s="9">
        <f t="shared" si="4"/>
        <v>-2.4149142779679655</v>
      </c>
      <c r="O20" s="8">
        <f t="shared" si="5"/>
        <v>0.11647727272727272</v>
      </c>
      <c r="P20" s="18">
        <f t="shared" si="6"/>
        <v>4.8955984841078974</v>
      </c>
      <c r="Q20" s="19">
        <f t="shared" si="7"/>
        <v>3.7397157816005987E-3</v>
      </c>
      <c r="R20" s="18">
        <f t="shared" si="11"/>
        <v>6.5694470000000005E-2</v>
      </c>
      <c r="S20" s="19">
        <f t="shared" si="12"/>
        <v>1.4991639305516244E-2</v>
      </c>
      <c r="T20" s="9">
        <f t="shared" si="8"/>
        <v>-2.7227405275059469</v>
      </c>
      <c r="U20" s="11">
        <f t="shared" si="9"/>
        <v>0.22820245456757993</v>
      </c>
      <c r="V20" s="19"/>
      <c r="W20" s="19"/>
    </row>
    <row r="21" spans="1:23" ht="13">
      <c r="A21" s="2"/>
      <c r="B21" s="2"/>
      <c r="C21" s="2"/>
      <c r="D21" s="12">
        <v>15</v>
      </c>
      <c r="E21" s="6">
        <f t="shared" si="0"/>
        <v>560</v>
      </c>
      <c r="F21" s="26">
        <v>199.4</v>
      </c>
      <c r="G21" s="27">
        <v>0.3</v>
      </c>
      <c r="H21" s="13">
        <v>129</v>
      </c>
      <c r="I21" s="14">
        <v>0.5</v>
      </c>
      <c r="J21" s="18">
        <f t="shared" si="1"/>
        <v>0.21249999999999999</v>
      </c>
      <c r="K21" s="19">
        <f t="shared" si="2"/>
        <v>1.8124999999999999E-2</v>
      </c>
      <c r="L21" s="18">
        <f t="shared" si="3"/>
        <v>0.1098828125</v>
      </c>
      <c r="M21" s="19">
        <f t="shared" si="10"/>
        <v>7.703124999999999E-3</v>
      </c>
      <c r="N21" s="9">
        <f t="shared" si="4"/>
        <v>-2.2083408219777971</v>
      </c>
      <c r="O21" s="8">
        <f t="shared" si="5"/>
        <v>7.0103092783505142E-2</v>
      </c>
      <c r="P21" s="18">
        <f t="shared" si="6"/>
        <v>4.8598124043616719</v>
      </c>
      <c r="Q21" s="19">
        <f t="shared" si="7"/>
        <v>3.875968992248062E-3</v>
      </c>
      <c r="R21" s="18">
        <f t="shared" si="11"/>
        <v>8.5017632499999995E-2</v>
      </c>
      <c r="S21" s="19">
        <f t="shared" si="12"/>
        <v>1.2511931352132381E-2</v>
      </c>
      <c r="T21" s="9">
        <f t="shared" si="8"/>
        <v>-2.4648966028282957</v>
      </c>
      <c r="U21" s="11">
        <f t="shared" si="9"/>
        <v>0.14716866353732425</v>
      </c>
      <c r="V21" s="19"/>
      <c r="W21" s="19"/>
    </row>
    <row r="22" spans="1:23" ht="13">
      <c r="A22" s="1" t="s">
        <v>2</v>
      </c>
      <c r="B22" s="1" t="s">
        <v>1</v>
      </c>
      <c r="C22" s="2"/>
      <c r="D22" s="12">
        <v>16</v>
      </c>
      <c r="E22" s="6">
        <f t="shared" si="0"/>
        <v>600</v>
      </c>
      <c r="F22" s="26">
        <v>206.9</v>
      </c>
      <c r="G22" s="27">
        <v>0.3</v>
      </c>
      <c r="H22" s="13">
        <v>131.1</v>
      </c>
      <c r="I22" s="14">
        <v>0.5</v>
      </c>
      <c r="J22" s="18">
        <f t="shared" si="1"/>
        <v>0.2</v>
      </c>
      <c r="K22" s="19">
        <f t="shared" si="2"/>
        <v>1.7499999999999998E-2</v>
      </c>
      <c r="L22" s="18">
        <f t="shared" si="3"/>
        <v>0.11503906249999998</v>
      </c>
      <c r="M22" s="19">
        <f t="shared" si="10"/>
        <v>6.9999999999999993E-3</v>
      </c>
      <c r="N22" s="9">
        <f t="shared" si="4"/>
        <v>-2.1624835343819671</v>
      </c>
      <c r="O22" s="8">
        <f t="shared" si="5"/>
        <v>6.084889643463498E-2</v>
      </c>
      <c r="P22" s="18">
        <f t="shared" si="6"/>
        <v>4.875960390769654</v>
      </c>
      <c r="Q22" s="19">
        <f t="shared" si="7"/>
        <v>3.8138825324180018E-3</v>
      </c>
      <c r="R22" s="18">
        <f t="shared" si="11"/>
        <v>8.9238632499999984E-2</v>
      </c>
      <c r="S22" s="19">
        <f t="shared" si="12"/>
        <v>1.1988272112618806E-2</v>
      </c>
      <c r="T22" s="9">
        <f t="shared" si="8"/>
        <v>-2.4164412333810259</v>
      </c>
      <c r="U22" s="11">
        <f t="shared" si="9"/>
        <v>0.13433948702226928</v>
      </c>
      <c r="V22" s="19"/>
      <c r="W22" s="19"/>
    </row>
    <row r="23" spans="1:23" ht="13">
      <c r="A23" s="14">
        <v>6.2</v>
      </c>
      <c r="B23" s="14">
        <v>1.7</v>
      </c>
      <c r="C23" s="2"/>
      <c r="D23" s="12">
        <v>17</v>
      </c>
      <c r="E23" s="6">
        <f t="shared" si="0"/>
        <v>640</v>
      </c>
      <c r="F23" s="26">
        <v>215.4</v>
      </c>
      <c r="G23" s="27">
        <v>0.3</v>
      </c>
      <c r="H23" s="13">
        <v>136.5</v>
      </c>
      <c r="I23" s="14">
        <v>0.5</v>
      </c>
      <c r="J23" s="18">
        <f t="shared" si="1"/>
        <v>0.24374999999999999</v>
      </c>
      <c r="K23" s="19">
        <f t="shared" si="2"/>
        <v>1.96875E-2</v>
      </c>
      <c r="L23" s="18">
        <f t="shared" si="3"/>
        <v>9.5624999999999988E-2</v>
      </c>
      <c r="M23" s="19">
        <f t="shared" si="10"/>
        <v>9.5976562499999994E-3</v>
      </c>
      <c r="N23" s="9">
        <f t="shared" si="4"/>
        <v>-2.3473209868354372</v>
      </c>
      <c r="O23" s="8">
        <f t="shared" si="5"/>
        <v>0.10036764705882353</v>
      </c>
      <c r="P23" s="18">
        <f t="shared" si="6"/>
        <v>4.9163246146250144</v>
      </c>
      <c r="Q23" s="19">
        <f t="shared" si="7"/>
        <v>3.663003663003663E-3</v>
      </c>
      <c r="R23" s="18">
        <f t="shared" si="11"/>
        <v>6.8764619999999985E-2</v>
      </c>
      <c r="S23" s="19">
        <f t="shared" si="12"/>
        <v>1.4789322891170084E-2</v>
      </c>
      <c r="T23" s="9">
        <f t="shared" si="8"/>
        <v>-2.6770659104977748</v>
      </c>
      <c r="U23" s="11">
        <f t="shared" si="9"/>
        <v>0.21507168789953449</v>
      </c>
      <c r="V23" s="19"/>
      <c r="W23" s="19"/>
    </row>
    <row r="24" spans="1:23" ht="13">
      <c r="A24" s="2"/>
      <c r="B24" s="2"/>
      <c r="C24" s="2"/>
      <c r="D24" s="12">
        <v>18</v>
      </c>
      <c r="E24" s="6">
        <f t="shared" si="0"/>
        <v>680</v>
      </c>
      <c r="F24" s="26">
        <v>226.4</v>
      </c>
      <c r="G24" s="27">
        <v>0.3</v>
      </c>
      <c r="H24" s="13">
        <v>145.30000000000001</v>
      </c>
      <c r="I24" s="14">
        <v>0.5</v>
      </c>
      <c r="J24" s="18">
        <f t="shared" si="1"/>
        <v>0.27500000000000002</v>
      </c>
      <c r="K24" s="19">
        <f t="shared" si="2"/>
        <v>2.1250000000000002E-2</v>
      </c>
      <c r="L24" s="18">
        <f t="shared" si="3"/>
        <v>7.9414062499999979E-2</v>
      </c>
      <c r="M24" s="19">
        <f t="shared" si="10"/>
        <v>1.1687500000000002E-2</v>
      </c>
      <c r="N24" s="9">
        <f t="shared" si="4"/>
        <v>-2.5330798168393076</v>
      </c>
      <c r="O24" s="8">
        <f t="shared" si="5"/>
        <v>0.14717166748647326</v>
      </c>
      <c r="P24" s="18">
        <f t="shared" si="6"/>
        <v>4.9788005705762375</v>
      </c>
      <c r="Q24" s="19">
        <f t="shared" si="7"/>
        <v>3.4411562284927732E-3</v>
      </c>
      <c r="R24" s="18">
        <f t="shared" si="11"/>
        <v>5.118198249999998E-2</v>
      </c>
      <c r="S24" s="19">
        <f t="shared" si="12"/>
        <v>1.7142383089883511E-2</v>
      </c>
      <c r="T24" s="9">
        <f t="shared" si="8"/>
        <v>-2.9723677131663977</v>
      </c>
      <c r="U24" s="11">
        <f t="shared" si="9"/>
        <v>0.33493003304206742</v>
      </c>
      <c r="V24" s="19"/>
      <c r="W24" s="19"/>
    </row>
    <row r="25" spans="1:23" ht="13">
      <c r="A25" s="1" t="s">
        <v>18</v>
      </c>
      <c r="B25" s="1" t="s">
        <v>1</v>
      </c>
      <c r="C25" s="21"/>
      <c r="D25" s="12">
        <v>19</v>
      </c>
      <c r="E25" s="6">
        <f t="shared" si="0"/>
        <v>720</v>
      </c>
      <c r="F25" s="26">
        <v>237.4</v>
      </c>
      <c r="G25" s="27">
        <v>0.3</v>
      </c>
      <c r="H25" s="13">
        <v>154.80000000000001</v>
      </c>
      <c r="I25" s="14">
        <v>0.5</v>
      </c>
      <c r="J25" s="18">
        <f t="shared" si="1"/>
        <v>0.29875000000000007</v>
      </c>
      <c r="K25" s="19">
        <f t="shared" si="2"/>
        <v>2.2437500000000006E-2</v>
      </c>
      <c r="L25" s="18">
        <f t="shared" si="3"/>
        <v>6.5787499999999943E-2</v>
      </c>
      <c r="M25" s="19">
        <f t="shared" si="10"/>
        <v>1.3406406250000006E-2</v>
      </c>
      <c r="N25" s="9">
        <f t="shared" si="4"/>
        <v>-2.7213254283022406</v>
      </c>
      <c r="O25" s="8">
        <f t="shared" si="5"/>
        <v>0.20378348850465541</v>
      </c>
      <c r="P25" s="18">
        <f t="shared" si="6"/>
        <v>5.0421339611556268</v>
      </c>
      <c r="Q25" s="19">
        <f t="shared" si="7"/>
        <v>3.2299741602067182E-3</v>
      </c>
      <c r="R25" s="18">
        <f t="shared" si="11"/>
        <v>3.6183719999999947E-2</v>
      </c>
      <c r="S25" s="19">
        <f t="shared" si="12"/>
        <v>1.9124505788596938E-2</v>
      </c>
      <c r="T25" s="9">
        <f t="shared" si="8"/>
        <v>-3.3191459850633773</v>
      </c>
      <c r="U25" s="11">
        <f t="shared" si="9"/>
        <v>0.52853896140576384</v>
      </c>
      <c r="V25" s="19"/>
      <c r="W25" s="19"/>
    </row>
    <row r="26" spans="1:23" ht="13">
      <c r="A26" s="14">
        <v>27.7</v>
      </c>
      <c r="B26" s="14">
        <v>8.4</v>
      </c>
      <c r="C26" s="21"/>
      <c r="D26" s="12">
        <v>20</v>
      </c>
      <c r="E26" s="6">
        <f t="shared" si="0"/>
        <v>760</v>
      </c>
      <c r="F26" s="26">
        <v>250.3</v>
      </c>
      <c r="G26" s="27">
        <v>0.3</v>
      </c>
      <c r="H26" s="13">
        <v>166.8</v>
      </c>
      <c r="I26" s="14">
        <v>0.5</v>
      </c>
      <c r="J26" s="18">
        <f t="shared" si="1"/>
        <v>0.33375000000000021</v>
      </c>
      <c r="K26" s="19">
        <f t="shared" si="2"/>
        <v>2.4187500000000011E-2</v>
      </c>
      <c r="L26" s="18">
        <f t="shared" si="3"/>
        <v>4.3649999999999856E-2</v>
      </c>
      <c r="M26" s="19">
        <f t="shared" si="10"/>
        <v>1.6145156250000018E-2</v>
      </c>
      <c r="N26" s="9">
        <f t="shared" si="4"/>
        <v>-3.1315519966965293</v>
      </c>
      <c r="O26" s="8">
        <f t="shared" si="5"/>
        <v>0.36987757731958926</v>
      </c>
      <c r="P26" s="18">
        <f t="shared" si="6"/>
        <v>5.1167954899246464</v>
      </c>
      <c r="Q26" s="19">
        <f t="shared" si="7"/>
        <v>2.9976019184652278E-3</v>
      </c>
      <c r="R26" s="18">
        <f t="shared" si="11"/>
        <v>1.2437589999999856E-2</v>
      </c>
      <c r="S26" s="19">
        <f t="shared" si="12"/>
        <v>2.2171936896633597E-2</v>
      </c>
      <c r="T26" s="9">
        <f t="shared" si="8"/>
        <v>-4.3870319403427143</v>
      </c>
      <c r="U26" s="11">
        <f t="shared" si="9"/>
        <v>1.7826553935797733</v>
      </c>
      <c r="V26" s="19"/>
      <c r="W26" s="19"/>
    </row>
    <row r="27" spans="1:23" ht="13">
      <c r="A27" s="2"/>
      <c r="B27" s="2"/>
      <c r="C27" s="21"/>
      <c r="D27" s="12">
        <v>21</v>
      </c>
      <c r="E27" s="6">
        <f t="shared" si="0"/>
        <v>800</v>
      </c>
      <c r="F27" s="26">
        <v>264.10000000000002</v>
      </c>
      <c r="G27" s="27">
        <v>0.3</v>
      </c>
      <c r="H27" s="13">
        <v>179.4</v>
      </c>
      <c r="I27" s="14">
        <v>0.5</v>
      </c>
      <c r="J27" s="18">
        <f t="shared" si="1"/>
        <v>0.34249999999999969</v>
      </c>
      <c r="K27" s="19">
        <f t="shared" si="2"/>
        <v>2.4624999999999984E-2</v>
      </c>
      <c r="L27" s="18">
        <f t="shared" si="3"/>
        <v>3.7732812500000198E-2</v>
      </c>
      <c r="M27" s="19">
        <f t="shared" si="10"/>
        <v>1.6868124999999973E-2</v>
      </c>
      <c r="N27" s="9">
        <f t="shared" si="4"/>
        <v>-3.2772252049799548</v>
      </c>
      <c r="O27" s="8">
        <f t="shared" si="5"/>
        <v>0.44704128535342774</v>
      </c>
      <c r="P27" s="18">
        <f t="shared" si="6"/>
        <v>5.1896179496246955</v>
      </c>
      <c r="Q27" s="19">
        <f t="shared" si="7"/>
        <v>2.7870680044593085E-3</v>
      </c>
      <c r="R27" s="18">
        <f t="shared" si="11"/>
        <v>4.7995425000001979E-3</v>
      </c>
      <c r="S27" s="19">
        <f t="shared" si="12"/>
        <v>2.3225122645928572E-2</v>
      </c>
      <c r="T27" s="9">
        <f t="shared" si="8"/>
        <v>-5.3392346781107758</v>
      </c>
      <c r="U27" s="11">
        <f t="shared" si="9"/>
        <v>4.8390284377995645</v>
      </c>
      <c r="V27" s="19"/>
      <c r="W27" s="19"/>
    </row>
    <row r="28" spans="1:23" ht="13">
      <c r="A28" s="2"/>
      <c r="B28" s="2"/>
      <c r="C28" s="21"/>
      <c r="D28" s="12">
        <v>22</v>
      </c>
      <c r="E28" s="6">
        <f t="shared" si="0"/>
        <v>840</v>
      </c>
      <c r="F28" s="26">
        <v>277.7</v>
      </c>
      <c r="G28" s="27">
        <v>0.3</v>
      </c>
      <c r="H28" s="13">
        <v>192.3</v>
      </c>
      <c r="I28" s="14">
        <v>0.5</v>
      </c>
      <c r="J28" s="18">
        <f t="shared" si="1"/>
        <v>0.3237499999999997</v>
      </c>
      <c r="K28" s="19">
        <f t="shared" si="2"/>
        <v>2.3687499999999986E-2</v>
      </c>
      <c r="L28" s="18">
        <f t="shared" si="3"/>
        <v>5.0225000000000186E-2</v>
      </c>
      <c r="M28" s="19">
        <f t="shared" si="10"/>
        <v>1.5337656249999977E-2</v>
      </c>
      <c r="N28" s="9">
        <f t="shared" si="4"/>
        <v>-2.9912423682811351</v>
      </c>
      <c r="O28" s="8">
        <f t="shared" si="5"/>
        <v>0.3053789198606256</v>
      </c>
      <c r="P28" s="18">
        <f t="shared" si="6"/>
        <v>5.259056652594734</v>
      </c>
      <c r="Q28" s="19">
        <f t="shared" si="7"/>
        <v>2.6001040041601664E-3</v>
      </c>
      <c r="R28" s="18">
        <f t="shared" si="11"/>
        <v>1.5595810000000189E-2</v>
      </c>
      <c r="S28" s="19">
        <f t="shared" si="12"/>
        <v>2.2020085141610624E-2</v>
      </c>
      <c r="T28" s="9">
        <f t="shared" si="8"/>
        <v>-4.1607529905469089</v>
      </c>
      <c r="U28" s="11">
        <f t="shared" si="9"/>
        <v>1.4119231474101286</v>
      </c>
      <c r="V28" s="19"/>
      <c r="W28" s="19"/>
    </row>
    <row r="29" spans="1:23" ht="13">
      <c r="A29" s="2"/>
      <c r="B29" s="2"/>
      <c r="C29" s="21"/>
      <c r="D29" s="12">
        <v>23</v>
      </c>
      <c r="E29" s="6">
        <f t="shared" si="0"/>
        <v>880</v>
      </c>
      <c r="F29" s="26">
        <v>290</v>
      </c>
      <c r="G29" s="27">
        <v>0.3</v>
      </c>
      <c r="H29" s="13">
        <v>204</v>
      </c>
      <c r="I29" s="14">
        <v>0.5</v>
      </c>
      <c r="J29" s="18">
        <f t="shared" si="1"/>
        <v>0.33124999999999999</v>
      </c>
      <c r="K29" s="19">
        <f t="shared" si="2"/>
        <v>2.4062499999999997E-2</v>
      </c>
      <c r="L29" s="18">
        <f t="shared" si="3"/>
        <v>4.5312499999999992E-2</v>
      </c>
      <c r="M29" s="19">
        <f t="shared" si="10"/>
        <v>1.5941406249999998E-2</v>
      </c>
      <c r="N29" s="9">
        <f t="shared" si="4"/>
        <v>-3.0941723463672437</v>
      </c>
      <c r="O29" s="8">
        <f t="shared" si="5"/>
        <v>0.35181034482758622</v>
      </c>
      <c r="P29" s="18">
        <f t="shared" si="6"/>
        <v>5.3181199938442161</v>
      </c>
      <c r="Q29" s="19">
        <f t="shared" si="7"/>
        <v>2.4509803921568627E-3</v>
      </c>
      <c r="R29" s="18">
        <f t="shared" si="11"/>
        <v>9.149499999999991E-3</v>
      </c>
      <c r="S29" s="19">
        <f t="shared" si="12"/>
        <v>2.291815898880838E-2</v>
      </c>
      <c r="T29" s="9">
        <f t="shared" si="8"/>
        <v>-4.6940560459965335</v>
      </c>
      <c r="U29" s="11">
        <f t="shared" si="9"/>
        <v>2.5048537066296959</v>
      </c>
      <c r="V29" s="19"/>
      <c r="W29" s="19"/>
    </row>
    <row r="30" spans="1:23" ht="13">
      <c r="A30" s="2"/>
      <c r="B30" s="2"/>
      <c r="C30" s="21"/>
      <c r="D30" s="12">
        <v>24</v>
      </c>
      <c r="E30" s="6">
        <f t="shared" si="0"/>
        <v>920</v>
      </c>
      <c r="F30" s="13">
        <v>304.2</v>
      </c>
      <c r="G30" s="14">
        <v>0.3</v>
      </c>
      <c r="H30" s="13">
        <v>217.3</v>
      </c>
      <c r="I30" s="14">
        <v>0.5</v>
      </c>
      <c r="J30" s="18">
        <f t="shared" si="1"/>
        <v>0.34375</v>
      </c>
      <c r="K30" s="19">
        <f t="shared" si="2"/>
        <v>2.4687500000000001E-2</v>
      </c>
      <c r="L30" s="18">
        <f t="shared" si="3"/>
        <v>3.6874999999999991E-2</v>
      </c>
      <c r="M30" s="19">
        <f t="shared" si="10"/>
        <v>1.6972656250000002E-2</v>
      </c>
      <c r="N30" s="9">
        <f t="shared" si="4"/>
        <v>-3.3002214643221532</v>
      </c>
      <c r="O30" s="8">
        <f t="shared" si="5"/>
        <v>0.46027542372881375</v>
      </c>
      <c r="P30" s="18">
        <f t="shared" si="6"/>
        <v>5.3812788872623836</v>
      </c>
      <c r="Q30" s="19">
        <f t="shared" si="7"/>
        <v>2.3009664058904738E-3</v>
      </c>
      <c r="R30" s="18">
        <f t="shared" si="11"/>
        <v>-1.0587400000000094E-3</v>
      </c>
      <c r="S30" s="19">
        <f t="shared" si="12"/>
        <v>2.4289197495329345E-2</v>
      </c>
      <c r="T30" s="9" t="str">
        <f t="shared" si="8"/>
        <v/>
      </c>
      <c r="U30" s="11" t="str">
        <f t="shared" si="9"/>
        <v/>
      </c>
      <c r="V30" s="19"/>
      <c r="W30" s="19"/>
    </row>
    <row r="31" spans="1:23" ht="13">
      <c r="A31" s="2"/>
      <c r="B31" s="2"/>
      <c r="C31" s="21"/>
      <c r="D31" s="12">
        <v>25</v>
      </c>
      <c r="E31" s="6">
        <f t="shared" si="0"/>
        <v>960</v>
      </c>
      <c r="F31" s="13">
        <v>317.5</v>
      </c>
      <c r="G31" s="14">
        <v>0.3</v>
      </c>
      <c r="H31" s="13">
        <v>230.1</v>
      </c>
      <c r="I31" s="14">
        <v>0.5</v>
      </c>
      <c r="J31" s="18">
        <f t="shared" si="1"/>
        <v>0.3300000000000004</v>
      </c>
      <c r="K31" s="19">
        <f t="shared" si="2"/>
        <v>2.4000000000000018E-2</v>
      </c>
      <c r="L31" s="18">
        <f t="shared" si="3"/>
        <v>4.6139062499999731E-2</v>
      </c>
      <c r="M31" s="19">
        <f t="shared" si="10"/>
        <v>1.5840000000000031E-2</v>
      </c>
      <c r="N31" s="9">
        <f t="shared" si="4"/>
        <v>-3.0760953450385395</v>
      </c>
      <c r="O31" s="8">
        <f t="shared" si="5"/>
        <v>0.34330996647363876</v>
      </c>
      <c r="P31" s="18">
        <f t="shared" si="6"/>
        <v>5.4385139970413201</v>
      </c>
      <c r="Q31" s="19">
        <f t="shared" si="7"/>
        <v>2.1729682746631901E-3</v>
      </c>
      <c r="R31" s="18">
        <f t="shared" si="11"/>
        <v>6.5468124999997351E-3</v>
      </c>
      <c r="S31" s="19">
        <f t="shared" si="12"/>
        <v>2.3474793860591966E-2</v>
      </c>
      <c r="T31" s="9">
        <f t="shared" si="8"/>
        <v>-5.0287769890046592</v>
      </c>
      <c r="U31" s="11">
        <f t="shared" si="9"/>
        <v>3.5856829351066519</v>
      </c>
      <c r="V31" s="19"/>
      <c r="W31" s="19"/>
    </row>
    <row r="32" spans="1:23" ht="13">
      <c r="A32" s="2"/>
      <c r="B32" s="2"/>
      <c r="C32" s="21"/>
      <c r="D32" s="12">
        <v>26</v>
      </c>
      <c r="E32" s="6">
        <f t="shared" si="0"/>
        <v>1000</v>
      </c>
      <c r="F32" s="13">
        <v>330.6</v>
      </c>
      <c r="G32" s="14">
        <v>0.3</v>
      </c>
      <c r="H32" s="13">
        <v>242.7</v>
      </c>
      <c r="I32" s="14">
        <v>0.5</v>
      </c>
      <c r="J32" s="18">
        <f t="shared" si="1"/>
        <v>0.33500000000000013</v>
      </c>
      <c r="K32" s="19">
        <f t="shared" si="2"/>
        <v>2.4250000000000008E-2</v>
      </c>
      <c r="L32" s="18">
        <f t="shared" si="3"/>
        <v>4.2814062499999903E-2</v>
      </c>
      <c r="M32" s="19">
        <f t="shared" si="10"/>
        <v>1.6247500000000012E-2</v>
      </c>
      <c r="N32" s="9">
        <f t="shared" si="4"/>
        <v>-3.1508886672753058</v>
      </c>
      <c r="O32" s="8">
        <f t="shared" si="5"/>
        <v>0.37948979964234997</v>
      </c>
      <c r="P32" s="18">
        <f t="shared" si="6"/>
        <v>5.4918261127325554</v>
      </c>
      <c r="Q32" s="19">
        <f t="shared" si="7"/>
        <v>2.0601565718994645E-3</v>
      </c>
      <c r="R32" s="18">
        <f t="shared" si="11"/>
        <v>1.5882424999998992E-3</v>
      </c>
      <c r="S32" s="19">
        <f t="shared" si="12"/>
        <v>2.4195760722241569E-2</v>
      </c>
      <c r="T32" s="9">
        <f t="shared" si="8"/>
        <v>-6.4451272200073424</v>
      </c>
      <c r="U32" s="11">
        <f t="shared" si="9"/>
        <v>15.234298743575433</v>
      </c>
      <c r="V32" s="19"/>
      <c r="W32" s="19"/>
    </row>
    <row r="33" spans="1:23" ht="13">
      <c r="A33" s="2"/>
      <c r="B33" s="2"/>
      <c r="C33" s="21"/>
      <c r="D33" s="12">
        <v>27</v>
      </c>
      <c r="E33" s="6">
        <f t="shared" si="0"/>
        <v>1040</v>
      </c>
      <c r="F33" s="13">
        <v>344.3</v>
      </c>
      <c r="G33" s="14">
        <v>0.3</v>
      </c>
      <c r="H33" s="13">
        <v>256.10000000000002</v>
      </c>
      <c r="I33" s="14">
        <v>0.5</v>
      </c>
      <c r="J33" s="18">
        <f t="shared" si="1"/>
        <v>0.33249999999999957</v>
      </c>
      <c r="K33" s="19">
        <f t="shared" si="2"/>
        <v>2.412499999999998E-2</v>
      </c>
      <c r="L33" s="18">
        <f t="shared" si="3"/>
        <v>4.4482812500000274E-2</v>
      </c>
      <c r="M33" s="19">
        <f t="shared" si="10"/>
        <v>1.6043124999999967E-2</v>
      </c>
      <c r="N33" s="9">
        <f t="shared" si="4"/>
        <v>-3.1126524003733107</v>
      </c>
      <c r="O33" s="8">
        <f t="shared" si="5"/>
        <v>0.36065896238012984</v>
      </c>
      <c r="P33" s="18">
        <f t="shared" si="6"/>
        <v>5.5455679932054798</v>
      </c>
      <c r="Q33" s="19">
        <f t="shared" si="7"/>
        <v>1.9523623584537287E-3</v>
      </c>
      <c r="R33" s="18">
        <f t="shared" si="11"/>
        <v>1.5486025000002734E-3</v>
      </c>
      <c r="S33" s="19">
        <f t="shared" si="12"/>
        <v>2.4319209844730058E-2</v>
      </c>
      <c r="T33" s="9">
        <f t="shared" si="8"/>
        <v>-6.4704023676514186</v>
      </c>
      <c r="U33" s="11">
        <f t="shared" si="9"/>
        <v>15.703971706571417</v>
      </c>
      <c r="V33" s="19"/>
      <c r="W33" s="19"/>
    </row>
    <row r="34" spans="1:23" ht="13">
      <c r="A34" s="2"/>
      <c r="B34" s="2"/>
      <c r="C34" s="21"/>
      <c r="D34" s="12">
        <v>28</v>
      </c>
      <c r="E34" s="6">
        <f t="shared" si="0"/>
        <v>1080</v>
      </c>
      <c r="F34" s="13">
        <v>357.2</v>
      </c>
      <c r="G34" s="14">
        <v>0.3</v>
      </c>
      <c r="H34" s="13">
        <v>268.89999999999998</v>
      </c>
      <c r="I34" s="14">
        <v>0.5</v>
      </c>
      <c r="J34" s="18">
        <f t="shared" si="1"/>
        <v>0.33624999999999972</v>
      </c>
      <c r="K34" s="19">
        <f t="shared" si="2"/>
        <v>2.4312499999999987E-2</v>
      </c>
      <c r="L34" s="18">
        <f t="shared" si="3"/>
        <v>4.1975000000000179E-2</v>
      </c>
      <c r="M34" s="19">
        <f t="shared" si="10"/>
        <v>1.6350156249999977E-2</v>
      </c>
      <c r="N34" s="9">
        <f t="shared" si="4"/>
        <v>-3.1706810760185284</v>
      </c>
      <c r="O34" s="8">
        <f t="shared" si="5"/>
        <v>0.38952129243597156</v>
      </c>
      <c r="P34" s="18">
        <f t="shared" si="6"/>
        <v>5.5943395632748185</v>
      </c>
      <c r="Q34" s="19">
        <f t="shared" si="7"/>
        <v>1.8594272963927112E-3</v>
      </c>
      <c r="R34" s="18">
        <f t="shared" si="11"/>
        <v>-2.5678399999998214E-3</v>
      </c>
      <c r="S34" s="19">
        <f t="shared" si="12"/>
        <v>2.4934922202766711E-2</v>
      </c>
      <c r="T34" s="9" t="str">
        <f t="shared" si="8"/>
        <v/>
      </c>
      <c r="U34" s="11" t="str">
        <f t="shared" si="9"/>
        <v/>
      </c>
      <c r="V34" s="19"/>
      <c r="W34" s="19"/>
    </row>
    <row r="35" spans="1:23" ht="13">
      <c r="A35" s="2"/>
      <c r="B35" s="2"/>
      <c r="C35" s="21"/>
      <c r="D35" s="12">
        <v>29</v>
      </c>
      <c r="E35" s="6">
        <f t="shared" si="0"/>
        <v>1120</v>
      </c>
      <c r="F35" s="13">
        <v>371.2</v>
      </c>
      <c r="G35" s="14">
        <v>0.3</v>
      </c>
      <c r="H35" s="13">
        <v>282.5</v>
      </c>
      <c r="I35" s="14">
        <v>0.5</v>
      </c>
      <c r="J35" s="18">
        <f t="shared" si="1"/>
        <v>0.33750000000000002</v>
      </c>
      <c r="K35" s="19">
        <f t="shared" si="2"/>
        <v>2.4375000000000004E-2</v>
      </c>
      <c r="L35" s="18">
        <f t="shared" si="3"/>
        <v>4.1132812499999977E-2</v>
      </c>
      <c r="M35" s="19">
        <f t="shared" si="10"/>
        <v>1.6453125000000002E-2</v>
      </c>
      <c r="N35" s="9">
        <f t="shared" si="4"/>
        <v>-3.1909491183336791</v>
      </c>
      <c r="O35" s="8">
        <f t="shared" si="5"/>
        <v>0.4000000000000003</v>
      </c>
      <c r="P35" s="18">
        <f t="shared" si="6"/>
        <v>5.6436785505864959</v>
      </c>
      <c r="Q35" s="19">
        <f t="shared" si="7"/>
        <v>1.7699115044247787E-3</v>
      </c>
      <c r="R35" s="18">
        <f t="shared" si="11"/>
        <v>-5.1558275000000223E-3</v>
      </c>
      <c r="S35" s="19">
        <f t="shared" si="12"/>
        <v>2.5372893705674728E-2</v>
      </c>
      <c r="T35" s="9" t="str">
        <f t="shared" si="8"/>
        <v/>
      </c>
      <c r="U35" s="11" t="str">
        <f t="shared" si="9"/>
        <v/>
      </c>
      <c r="V35" s="19"/>
      <c r="W35" s="19"/>
    </row>
    <row r="36" spans="1:23" ht="13">
      <c r="A36" s="2"/>
      <c r="B36" s="2"/>
      <c r="C36" s="21"/>
      <c r="D36" s="12">
        <v>30</v>
      </c>
      <c r="E36" s="6">
        <f t="shared" si="0"/>
        <v>1160</v>
      </c>
      <c r="F36" s="13">
        <v>384.2</v>
      </c>
      <c r="G36" s="14">
        <v>0.3</v>
      </c>
      <c r="H36" s="13"/>
      <c r="I36" s="14"/>
      <c r="J36" s="18"/>
      <c r="K36" s="19"/>
      <c r="L36" s="18"/>
      <c r="M36" s="19"/>
      <c r="N36" s="9" t="str">
        <f t="shared" si="4"/>
        <v/>
      </c>
      <c r="O36" s="8" t="str">
        <f t="shared" si="5"/>
        <v/>
      </c>
      <c r="P36" s="18"/>
      <c r="Q36" s="19"/>
      <c r="R36" s="18"/>
      <c r="S36" s="19"/>
      <c r="T36" s="9" t="str">
        <f t="shared" si="8"/>
        <v/>
      </c>
      <c r="U36" s="11" t="str">
        <f t="shared" si="9"/>
        <v/>
      </c>
      <c r="V36" s="19"/>
      <c r="W36" s="19"/>
    </row>
    <row r="37" spans="1:23" ht="13">
      <c r="A37" s="2"/>
      <c r="B37" s="2"/>
      <c r="C37" s="21"/>
      <c r="D37" s="6"/>
      <c r="E37" s="6"/>
      <c r="F37" s="14"/>
      <c r="G37" s="14"/>
      <c r="H37" s="14"/>
      <c r="I37" s="14"/>
      <c r="J37" s="19"/>
      <c r="K37" s="19"/>
      <c r="L37" s="19"/>
      <c r="M37" s="19"/>
      <c r="N37" s="8"/>
      <c r="O37" s="8"/>
      <c r="P37" s="19"/>
      <c r="Q37" s="19"/>
      <c r="R37" s="19"/>
      <c r="S37" s="19"/>
      <c r="T37" s="8"/>
      <c r="U37" s="8"/>
      <c r="V37" s="19"/>
      <c r="W37" s="19"/>
    </row>
    <row r="38" spans="1:23" ht="13">
      <c r="A38" s="2"/>
      <c r="B38" s="2"/>
      <c r="C38" s="21"/>
      <c r="D38" s="6"/>
      <c r="E38" s="6"/>
      <c r="F38" s="14"/>
      <c r="G38" s="14"/>
      <c r="H38" s="14"/>
      <c r="I38" s="14"/>
      <c r="J38" s="19"/>
      <c r="K38" s="19"/>
      <c r="L38" s="19"/>
      <c r="M38" s="19"/>
      <c r="N38" s="8"/>
      <c r="O38" s="8"/>
      <c r="P38" s="19"/>
      <c r="Q38" s="19"/>
      <c r="R38" s="19"/>
      <c r="S38" s="19"/>
      <c r="T38" s="8"/>
      <c r="U38" s="8"/>
      <c r="V38" s="19"/>
      <c r="W38" s="19"/>
    </row>
    <row r="39" spans="1:23" ht="13">
      <c r="A39" s="2"/>
      <c r="B39" s="2"/>
      <c r="C39" s="21"/>
      <c r="D39" s="6"/>
      <c r="E39" s="6"/>
      <c r="F39" s="14"/>
      <c r="G39" s="14"/>
      <c r="H39" s="14"/>
      <c r="I39" s="14"/>
      <c r="J39" s="19"/>
      <c r="K39" s="19"/>
      <c r="L39" s="19"/>
      <c r="M39" s="19"/>
      <c r="N39" s="8"/>
      <c r="O39" s="8"/>
      <c r="P39" s="19"/>
      <c r="Q39" s="19"/>
      <c r="R39" s="19"/>
      <c r="S39" s="19"/>
      <c r="T39" s="8"/>
      <c r="U39" s="8"/>
      <c r="V39" s="19"/>
      <c r="W39" s="19"/>
    </row>
    <row r="40" spans="1:23" ht="13">
      <c r="A40" s="2"/>
      <c r="B40" s="2"/>
      <c r="C40" s="21"/>
      <c r="D40" s="6"/>
      <c r="E40" s="6"/>
      <c r="F40" s="14"/>
      <c r="G40" s="14"/>
      <c r="H40" s="14"/>
      <c r="I40" s="14"/>
      <c r="J40" s="19"/>
      <c r="K40" s="19"/>
      <c r="L40" s="19"/>
      <c r="M40" s="19"/>
      <c r="N40" s="8"/>
      <c r="O40" s="8"/>
      <c r="P40" s="19"/>
      <c r="Q40" s="19"/>
      <c r="R40" s="19"/>
      <c r="S40" s="19"/>
      <c r="T40" s="8"/>
      <c r="U40" s="8"/>
      <c r="V40" s="19"/>
      <c r="W40" s="19"/>
    </row>
    <row r="41" spans="1:23" ht="13">
      <c r="A41" s="2"/>
      <c r="B41" s="2"/>
      <c r="C41" s="21"/>
      <c r="D41" s="6"/>
      <c r="E41" s="6"/>
      <c r="F41" s="14"/>
      <c r="G41" s="14"/>
      <c r="H41" s="14"/>
      <c r="I41" s="14"/>
      <c r="J41" s="19"/>
      <c r="K41" s="19"/>
      <c r="L41" s="19"/>
      <c r="M41" s="19"/>
      <c r="N41" s="8"/>
      <c r="O41" s="8"/>
      <c r="P41" s="19"/>
      <c r="Q41" s="19"/>
      <c r="R41" s="19"/>
      <c r="S41" s="19"/>
      <c r="T41" s="8"/>
      <c r="U41" s="8"/>
      <c r="V41" s="19"/>
      <c r="W41" s="19"/>
    </row>
    <row r="42" spans="1:23" ht="13">
      <c r="A42" s="2"/>
      <c r="B42" s="2"/>
      <c r="C42" s="21"/>
      <c r="D42" s="6"/>
      <c r="E42" s="6"/>
      <c r="F42" s="14"/>
      <c r="G42" s="14"/>
      <c r="H42" s="14"/>
      <c r="I42" s="14"/>
      <c r="J42" s="19"/>
      <c r="K42" s="19"/>
      <c r="L42" s="19"/>
      <c r="M42" s="19"/>
      <c r="N42" s="8"/>
      <c r="O42" s="8"/>
      <c r="P42" s="19"/>
      <c r="Q42" s="19"/>
      <c r="R42" s="19"/>
      <c r="S42" s="19"/>
      <c r="T42" s="8"/>
      <c r="U42" s="8"/>
      <c r="V42" s="19"/>
      <c r="W42" s="19"/>
    </row>
    <row r="43" spans="1:23" ht="13">
      <c r="A43" s="2"/>
      <c r="B43" s="2"/>
      <c r="C43" s="21"/>
      <c r="D43" s="6"/>
      <c r="E43" s="6"/>
      <c r="F43" s="14"/>
      <c r="G43" s="14"/>
      <c r="H43" s="14"/>
      <c r="I43" s="14"/>
      <c r="J43" s="19"/>
      <c r="K43" s="19"/>
      <c r="L43" s="19"/>
      <c r="M43" s="19"/>
      <c r="N43" s="8"/>
      <c r="O43" s="8"/>
      <c r="P43" s="19"/>
      <c r="Q43" s="19"/>
      <c r="R43" s="19"/>
      <c r="S43" s="19"/>
      <c r="T43" s="8"/>
      <c r="U43" s="8"/>
      <c r="V43" s="19"/>
      <c r="W43" s="19"/>
    </row>
    <row r="44" spans="1:23" ht="13">
      <c r="A44" s="2"/>
      <c r="B44" s="2"/>
      <c r="C44" s="21"/>
      <c r="D44" s="6"/>
      <c r="E44" s="6"/>
      <c r="F44" s="14"/>
      <c r="G44" s="14"/>
      <c r="H44" s="14"/>
      <c r="I44" s="14"/>
      <c r="J44" s="19"/>
      <c r="K44" s="19"/>
      <c r="L44" s="19"/>
      <c r="M44" s="19"/>
      <c r="N44" s="8"/>
      <c r="O44" s="8"/>
      <c r="P44" s="19"/>
      <c r="Q44" s="19"/>
      <c r="R44" s="19"/>
      <c r="S44" s="19"/>
      <c r="T44" s="8"/>
      <c r="U44" s="8"/>
      <c r="V44" s="19"/>
      <c r="W44" s="19"/>
    </row>
    <row r="45" spans="1:23" ht="13">
      <c r="A45" s="2"/>
      <c r="B45" s="2"/>
      <c r="C45" s="21"/>
      <c r="D45" s="6"/>
      <c r="E45" s="6"/>
      <c r="F45" s="14"/>
      <c r="G45" s="14"/>
      <c r="H45" s="14"/>
      <c r="I45" s="14"/>
      <c r="J45" s="19"/>
      <c r="K45" s="19"/>
      <c r="L45" s="19"/>
      <c r="M45" s="19"/>
      <c r="N45" s="8"/>
      <c r="O45" s="8"/>
      <c r="P45" s="19"/>
      <c r="Q45" s="19"/>
      <c r="R45" s="19"/>
      <c r="S45" s="19"/>
      <c r="T45" s="8"/>
      <c r="U45" s="8"/>
      <c r="V45" s="19"/>
      <c r="W45" s="19"/>
    </row>
    <row r="46" spans="1:23" ht="13">
      <c r="A46" s="2"/>
      <c r="B46" s="2"/>
      <c r="C46" s="21"/>
      <c r="D46" s="6"/>
      <c r="E46" s="6"/>
      <c r="F46" s="14"/>
      <c r="G46" s="14"/>
      <c r="H46" s="14"/>
      <c r="I46" s="14"/>
      <c r="J46" s="19"/>
      <c r="K46" s="19"/>
      <c r="L46" s="19"/>
      <c r="M46" s="19"/>
      <c r="N46" s="8"/>
      <c r="O46" s="8"/>
      <c r="P46" s="19"/>
      <c r="Q46" s="19"/>
      <c r="R46" s="19"/>
      <c r="S46" s="19"/>
      <c r="T46" s="8"/>
      <c r="U46" s="8"/>
      <c r="V46" s="19"/>
      <c r="W46" s="19"/>
    </row>
    <row r="47" spans="1:23" ht="13">
      <c r="A47" s="2"/>
      <c r="B47" s="2"/>
    </row>
    <row r="48" spans="1:23" ht="13">
      <c r="A48" s="2"/>
      <c r="B48" s="2"/>
    </row>
    <row r="49" spans="1:2" ht="13">
      <c r="A49" s="2"/>
      <c r="B49" s="2"/>
    </row>
    <row r="50" spans="1:2" ht="13">
      <c r="A50" s="2"/>
      <c r="B50" s="2"/>
    </row>
    <row r="51" spans="1:2" ht="13">
      <c r="A51" s="2"/>
      <c r="B51" s="2"/>
    </row>
    <row r="52" spans="1:2" ht="13">
      <c r="A52" s="2"/>
      <c r="B52" s="2"/>
    </row>
    <row r="53" spans="1:2" ht="13">
      <c r="A53" s="2"/>
      <c r="B53" s="2"/>
    </row>
    <row r="54" spans="1:2" ht="13">
      <c r="A54" s="2"/>
      <c r="B54" s="2"/>
    </row>
    <row r="55" spans="1:2" ht="13">
      <c r="A55" s="2"/>
      <c r="B55" s="2"/>
    </row>
    <row r="56" spans="1:2" ht="13">
      <c r="A56" s="2"/>
      <c r="B56" s="2"/>
    </row>
    <row r="57" spans="1:2" ht="13">
      <c r="A57" s="2"/>
      <c r="B57" s="2"/>
    </row>
    <row r="58" spans="1:2" ht="13">
      <c r="A58" s="2"/>
      <c r="B58" s="2"/>
    </row>
    <row r="59" spans="1:2" ht="13">
      <c r="A59" s="2"/>
      <c r="B59" s="2"/>
    </row>
    <row r="60" spans="1:2" ht="13">
      <c r="A60" s="2"/>
      <c r="B60" s="2"/>
    </row>
    <row r="61" spans="1:2" ht="13">
      <c r="A61" s="2"/>
      <c r="B61" s="2"/>
    </row>
    <row r="62" spans="1:2" ht="13">
      <c r="A62" s="2"/>
      <c r="B62" s="2"/>
    </row>
    <row r="63" spans="1:2" ht="13">
      <c r="A63" s="2"/>
      <c r="B63" s="2"/>
    </row>
    <row r="64" spans="1:2" ht="13">
      <c r="A64" s="2"/>
      <c r="B64" s="2"/>
    </row>
    <row r="65" spans="1:2" ht="13">
      <c r="A65" s="2"/>
      <c r="B65" s="2"/>
    </row>
  </sheetData>
  <phoneticPr fontId="13" type="noConversion"/>
  <printOptions horizontalCentered="1" verticalCentered="1" gridLines="1" gridLinesSet="0"/>
  <pageMargins left="0.39370078740157483" right="0.39370078740157483" top="0.59055118110236227" bottom="0.59055118110236227" header="0" footer="0"/>
  <pageSetup paperSize="9" scale="77" fitToHeight="2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6"/>
  <sheetViews>
    <sheetView topLeftCell="A65" zoomScale="161" zoomScaleNormal="161" zoomScalePageLayoutView="161" workbookViewId="0">
      <pane ySplit="10440" topLeftCell="A82"/>
      <selection activeCell="Q81" sqref="Q81"/>
      <selection pane="bottomLeft" activeCell="P82" sqref="P82"/>
    </sheetView>
  </sheetViews>
  <sheetFormatPr baseColWidth="10" defaultRowHeight="12" customHeight="1" x14ac:dyDescent="0"/>
  <cols>
    <col min="1" max="1" width="7.140625" bestFit="1" customWidth="1"/>
    <col min="2" max="2" width="5.85546875" bestFit="1" customWidth="1"/>
    <col min="3" max="3" width="6.28515625" customWidth="1"/>
    <col min="4" max="4" width="2.7109375" bestFit="1" customWidth="1"/>
    <col min="5" max="5" width="5.7109375" bestFit="1" customWidth="1"/>
    <col min="6" max="6" width="6.5703125" bestFit="1" customWidth="1"/>
    <col min="7" max="7" width="3.140625" bestFit="1" customWidth="1"/>
    <col min="8" max="8" width="6.140625" bestFit="1" customWidth="1"/>
    <col min="9" max="9" width="3.140625" bestFit="1" customWidth="1"/>
    <col min="10" max="10" width="6.5703125" bestFit="1" customWidth="1"/>
    <col min="11" max="12" width="5.28515625" bestFit="1" customWidth="1"/>
    <col min="13" max="13" width="4.85546875" bestFit="1" customWidth="1"/>
    <col min="14" max="14" width="8.140625" bestFit="1" customWidth="1"/>
    <col min="15" max="15" width="4" bestFit="1" customWidth="1"/>
    <col min="16" max="17" width="4.85546875" bestFit="1" customWidth="1"/>
    <col min="18" max="18" width="7.28515625" bestFit="1" customWidth="1"/>
    <col min="19" max="19" width="4.85546875" bestFit="1" customWidth="1"/>
    <col min="20" max="20" width="10.42578125" bestFit="1" customWidth="1"/>
    <col min="21" max="21" width="5.7109375" customWidth="1"/>
    <col min="22" max="22" width="7.7109375" customWidth="1"/>
    <col min="23" max="23" width="6.7109375" customWidth="1"/>
  </cols>
  <sheetData>
    <row r="1" spans="1:23" ht="19" customHeight="1">
      <c r="A1" s="25" t="s">
        <v>14</v>
      </c>
    </row>
    <row r="2" spans="1:23" ht="13"/>
    <row r="3" spans="1:23" ht="13"/>
    <row r="4" spans="1:23" ht="13">
      <c r="A4" s="1" t="s">
        <v>0</v>
      </c>
      <c r="B4" s="1" t="s">
        <v>1</v>
      </c>
      <c r="C4" s="2"/>
      <c r="D4" s="3" t="s">
        <v>2</v>
      </c>
      <c r="E4" s="1" t="s">
        <v>3</v>
      </c>
      <c r="F4" s="4" t="s">
        <v>4</v>
      </c>
      <c r="G4" s="1" t="s">
        <v>1</v>
      </c>
      <c r="H4" s="4" t="s">
        <v>5</v>
      </c>
      <c r="I4" s="1" t="s">
        <v>1</v>
      </c>
      <c r="J4" s="4" t="s">
        <v>6</v>
      </c>
      <c r="K4" s="1" t="s">
        <v>1</v>
      </c>
      <c r="L4" s="4" t="s">
        <v>12</v>
      </c>
      <c r="M4" s="1" t="s">
        <v>1</v>
      </c>
      <c r="N4" s="4" t="s">
        <v>15</v>
      </c>
      <c r="O4" s="1" t="s">
        <v>1</v>
      </c>
      <c r="P4" s="4" t="s">
        <v>16</v>
      </c>
      <c r="Q4" s="1" t="s">
        <v>1</v>
      </c>
      <c r="R4" s="4" t="s">
        <v>13</v>
      </c>
      <c r="S4" s="1" t="s">
        <v>1</v>
      </c>
      <c r="T4" s="4" t="s">
        <v>17</v>
      </c>
      <c r="U4" s="5" t="s">
        <v>1</v>
      </c>
      <c r="V4" s="1"/>
      <c r="W4" s="1"/>
    </row>
    <row r="5" spans="1:23" ht="13">
      <c r="A5" s="6">
        <v>60</v>
      </c>
      <c r="B5" s="6">
        <v>2</v>
      </c>
      <c r="C5" s="2"/>
      <c r="D5" s="7"/>
      <c r="E5" s="8"/>
      <c r="F5" s="9"/>
      <c r="G5" s="8"/>
      <c r="H5" s="9"/>
      <c r="I5" s="8"/>
      <c r="J5" s="9"/>
      <c r="K5" s="8"/>
      <c r="L5" s="10"/>
      <c r="M5" s="2"/>
      <c r="N5" s="9"/>
      <c r="O5" s="8"/>
      <c r="P5" s="9"/>
      <c r="Q5" s="8"/>
      <c r="R5" s="10"/>
      <c r="S5" s="2"/>
      <c r="T5" s="9"/>
      <c r="U5" s="11"/>
      <c r="V5" s="8"/>
      <c r="W5" s="8"/>
    </row>
    <row r="6" spans="1:23" ht="13">
      <c r="C6" s="2"/>
      <c r="D6" s="12">
        <v>0</v>
      </c>
      <c r="E6" s="6">
        <f>(D6-1)*$A$5</f>
        <v>-60</v>
      </c>
      <c r="F6" s="13">
        <v>-16.5</v>
      </c>
      <c r="G6" s="14">
        <v>0.3</v>
      </c>
      <c r="H6" s="13"/>
      <c r="I6" s="14"/>
      <c r="J6" s="15"/>
      <c r="K6" s="16"/>
      <c r="L6" s="15"/>
      <c r="M6" s="16"/>
      <c r="N6" s="10"/>
      <c r="O6" s="17"/>
      <c r="P6" s="18"/>
      <c r="Q6" s="19"/>
      <c r="R6" s="15"/>
      <c r="S6" s="16"/>
      <c r="T6" s="10"/>
      <c r="U6" s="24"/>
      <c r="V6" s="19"/>
      <c r="W6" s="19"/>
    </row>
    <row r="7" spans="1:23" ht="13">
      <c r="A7" s="1" t="s">
        <v>10</v>
      </c>
      <c r="B7" s="1" t="s">
        <v>1</v>
      </c>
      <c r="C7" s="2"/>
      <c r="D7" s="12">
        <v>1</v>
      </c>
      <c r="E7" s="6">
        <f t="shared" ref="E7:E34" si="0">(D7-1)*$A$5</f>
        <v>0</v>
      </c>
      <c r="F7" s="29">
        <v>0</v>
      </c>
      <c r="G7" s="14">
        <v>0.3</v>
      </c>
      <c r="H7" s="13">
        <v>285.8</v>
      </c>
      <c r="I7" s="14">
        <v>0.5</v>
      </c>
      <c r="J7" s="18">
        <f t="shared" ref="J7:J33" si="1">(F8-F6)/(2*$A$5)</f>
        <v>0.29166666666666669</v>
      </c>
      <c r="K7" s="19">
        <f t="shared" ref="K7:K33" si="2">J7*((2*G7/(F8-F6))+$B$5/$A$5)</f>
        <v>1.4722222222222225E-2</v>
      </c>
      <c r="L7" s="18">
        <f t="shared" ref="L7:L33" si="3">$J$7^2-J7^2</f>
        <v>0</v>
      </c>
      <c r="M7" s="19">
        <f>2*J7*K7</f>
        <v>8.5879629629629656E-3</v>
      </c>
      <c r="N7" s="9" t="str">
        <f t="shared" ref="N7:N33" si="4">IF(L7&gt;0,LN(L7),"")</f>
        <v/>
      </c>
      <c r="O7" s="8" t="str">
        <f t="shared" ref="O7:O33" si="5">IF(L7&gt;0,M7/L7,"")</f>
        <v/>
      </c>
      <c r="P7" s="18">
        <f t="shared" ref="P7:P33" si="6">LN(H7)</f>
        <v>5.6552922654957669</v>
      </c>
      <c r="Q7" s="19">
        <f t="shared" ref="Q7:Q33" si="7">I7/H7</f>
        <v>1.7494751574527641E-3</v>
      </c>
      <c r="R7" s="18">
        <f>L7-$A$17*F7</f>
        <v>0</v>
      </c>
      <c r="S7" s="19">
        <f>M7+$B$17*F7+$A$17*G6</f>
        <v>8.6091429629629665E-3</v>
      </c>
      <c r="T7" s="9" t="str">
        <f t="shared" ref="T7:T33" si="8">IF(R7&gt;0,LN(R7),"")</f>
        <v/>
      </c>
      <c r="U7" s="11" t="str">
        <f t="shared" ref="U7:U33" si="9">IF(R7&gt;0,S7/R7,"")</f>
        <v/>
      </c>
      <c r="V7" s="19"/>
      <c r="W7" s="19"/>
    </row>
    <row r="8" spans="1:23" ht="13">
      <c r="A8" s="6">
        <v>630</v>
      </c>
      <c r="B8" s="6">
        <v>1</v>
      </c>
      <c r="C8" s="2"/>
      <c r="D8" s="12">
        <v>2</v>
      </c>
      <c r="E8" s="6">
        <f t="shared" si="0"/>
        <v>60</v>
      </c>
      <c r="F8" s="13">
        <v>18.5</v>
      </c>
      <c r="G8" s="14">
        <v>0.3</v>
      </c>
      <c r="H8" s="13">
        <v>267.7</v>
      </c>
      <c r="I8" s="14">
        <v>0.5</v>
      </c>
      <c r="J8" s="18">
        <f t="shared" si="1"/>
        <v>0.29833333333333328</v>
      </c>
      <c r="K8" s="19">
        <f t="shared" si="2"/>
        <v>1.4944444444444442E-2</v>
      </c>
      <c r="L8" s="18">
        <f t="shared" si="3"/>
        <v>-3.9333333333332887E-3</v>
      </c>
      <c r="M8" s="19">
        <f t="shared" ref="M8:M33" si="10">2*J8*K8</f>
        <v>8.9168518518518494E-3</v>
      </c>
      <c r="N8" s="9" t="str">
        <f t="shared" si="4"/>
        <v/>
      </c>
      <c r="O8" s="8" t="str">
        <f t="shared" si="5"/>
        <v/>
      </c>
      <c r="P8" s="18">
        <f t="shared" si="6"/>
        <v>5.5898669505263072</v>
      </c>
      <c r="Q8" s="19">
        <f t="shared" si="7"/>
        <v>1.8677624206200972E-3</v>
      </c>
      <c r="R8" s="18">
        <f t="shared" ref="R8:R33" si="11">L8-$A$17*F8</f>
        <v>-5.2394333333332889E-3</v>
      </c>
      <c r="S8" s="19">
        <f t="shared" ref="S8:S33" si="12">M8+$B$17*F8+$A$17*G7</f>
        <v>9.0865311605426748E-3</v>
      </c>
      <c r="T8" s="9" t="str">
        <f t="shared" si="8"/>
        <v/>
      </c>
      <c r="U8" s="11" t="str">
        <f t="shared" si="9"/>
        <v/>
      </c>
      <c r="V8" s="19"/>
      <c r="W8" s="19"/>
    </row>
    <row r="9" spans="1:23" ht="13">
      <c r="A9" s="2"/>
      <c r="B9" s="2"/>
      <c r="C9" s="2"/>
      <c r="D9" s="12">
        <v>3</v>
      </c>
      <c r="E9" s="6">
        <f t="shared" si="0"/>
        <v>120</v>
      </c>
      <c r="F9" s="13">
        <v>35.799999999999997</v>
      </c>
      <c r="G9" s="14">
        <v>0.3</v>
      </c>
      <c r="H9" s="13">
        <v>250.1</v>
      </c>
      <c r="I9" s="14">
        <v>0.5</v>
      </c>
      <c r="J9" s="18">
        <f t="shared" si="1"/>
        <v>0.28666666666666668</v>
      </c>
      <c r="K9" s="19">
        <f t="shared" si="2"/>
        <v>1.4555555555555554E-2</v>
      </c>
      <c r="L9" s="18">
        <f t="shared" si="3"/>
        <v>2.8916666666666813E-3</v>
      </c>
      <c r="M9" s="19">
        <f t="shared" si="10"/>
        <v>8.3451851851851847E-3</v>
      </c>
      <c r="N9" s="9">
        <f t="shared" si="4"/>
        <v>-5.8459222418173189</v>
      </c>
      <c r="O9" s="8">
        <f t="shared" si="5"/>
        <v>2.8859430035222395</v>
      </c>
      <c r="P9" s="18">
        <f t="shared" si="6"/>
        <v>5.5218608378835734</v>
      </c>
      <c r="Q9" s="19">
        <f t="shared" si="7"/>
        <v>1.9992003198720512E-3</v>
      </c>
      <c r="R9" s="18">
        <f t="shared" si="11"/>
        <v>3.6418666666668178E-4</v>
      </c>
      <c r="S9" s="19">
        <f t="shared" si="12"/>
        <v>8.6537314149760791E-3</v>
      </c>
      <c r="T9" s="9">
        <f t="shared" si="8"/>
        <v>-7.9178440012621731</v>
      </c>
      <c r="U9" s="11">
        <f t="shared" si="9"/>
        <v>23.761801864361829</v>
      </c>
      <c r="V9" s="19"/>
      <c r="W9" s="19"/>
    </row>
    <row r="10" spans="1:23" ht="13">
      <c r="A10" s="1" t="s">
        <v>11</v>
      </c>
      <c r="B10" s="1" t="s">
        <v>1</v>
      </c>
      <c r="C10" s="2"/>
      <c r="D10" s="12">
        <v>4</v>
      </c>
      <c r="E10" s="6">
        <f t="shared" si="0"/>
        <v>180</v>
      </c>
      <c r="F10" s="13">
        <v>52.9</v>
      </c>
      <c r="G10" s="14">
        <v>0.3</v>
      </c>
      <c r="H10" s="13">
        <v>233.1</v>
      </c>
      <c r="I10" s="14">
        <v>0.5</v>
      </c>
      <c r="J10" s="18">
        <f t="shared" si="1"/>
        <v>0.28583333333333333</v>
      </c>
      <c r="K10" s="19">
        <f t="shared" si="2"/>
        <v>1.4527777777777778E-2</v>
      </c>
      <c r="L10" s="18">
        <f t="shared" si="3"/>
        <v>3.3687500000000176E-3</v>
      </c>
      <c r="M10" s="19">
        <f t="shared" si="10"/>
        <v>8.3050462962962965E-3</v>
      </c>
      <c r="N10" s="9">
        <f t="shared" si="4"/>
        <v>-5.6932135233069614</v>
      </c>
      <c r="O10" s="8">
        <f t="shared" si="5"/>
        <v>2.4653198653198527</v>
      </c>
      <c r="P10" s="18">
        <f t="shared" si="6"/>
        <v>5.4514675460417115</v>
      </c>
      <c r="Q10" s="19">
        <f t="shared" si="7"/>
        <v>2.1450021450021449E-3</v>
      </c>
      <c r="R10" s="18">
        <f t="shared" si="11"/>
        <v>-3.6598999999998185E-4</v>
      </c>
      <c r="S10" s="19">
        <f t="shared" si="12"/>
        <v>8.7508540492554684E-3</v>
      </c>
      <c r="T10" s="9" t="str">
        <f t="shared" si="8"/>
        <v/>
      </c>
      <c r="U10" s="11" t="str">
        <f t="shared" si="9"/>
        <v/>
      </c>
      <c r="V10" s="19"/>
      <c r="W10" s="19"/>
    </row>
    <row r="11" spans="1:23" ht="13">
      <c r="A11" s="6">
        <v>680</v>
      </c>
      <c r="B11" s="6">
        <v>5</v>
      </c>
      <c r="C11" s="2"/>
      <c r="D11" s="12">
        <v>5</v>
      </c>
      <c r="E11" s="6">
        <f t="shared" si="0"/>
        <v>240</v>
      </c>
      <c r="F11" s="13">
        <v>70.099999999999994</v>
      </c>
      <c r="G11" s="14">
        <v>0.3</v>
      </c>
      <c r="H11" s="13">
        <v>216.5</v>
      </c>
      <c r="I11" s="14">
        <v>0.5</v>
      </c>
      <c r="J11" s="18">
        <f t="shared" si="1"/>
        <v>0.28333333333333338</v>
      </c>
      <c r="K11" s="19">
        <f t="shared" si="2"/>
        <v>1.4444444444444447E-2</v>
      </c>
      <c r="L11" s="18">
        <f t="shared" si="3"/>
        <v>4.7916666666666524E-3</v>
      </c>
      <c r="M11" s="19">
        <f t="shared" si="10"/>
        <v>8.1851851851851877E-3</v>
      </c>
      <c r="N11" s="9">
        <f t="shared" si="4"/>
        <v>-5.3408769809668355</v>
      </c>
      <c r="O11" s="8">
        <f t="shared" si="5"/>
        <v>1.7082125603864791</v>
      </c>
      <c r="P11" s="18">
        <f t="shared" si="6"/>
        <v>5.3775905474425443</v>
      </c>
      <c r="Q11" s="19">
        <f t="shared" si="7"/>
        <v>2.3094688221709007E-3</v>
      </c>
      <c r="R11" s="18">
        <f t="shared" si="11"/>
        <v>-1.5739333333334663E-4</v>
      </c>
      <c r="S11" s="19">
        <f t="shared" si="12"/>
        <v>8.769057160278532E-3</v>
      </c>
      <c r="T11" s="9" t="str">
        <f t="shared" si="8"/>
        <v/>
      </c>
      <c r="U11" s="11" t="str">
        <f t="shared" si="9"/>
        <v/>
      </c>
      <c r="V11" s="19"/>
      <c r="W11" s="19"/>
    </row>
    <row r="12" spans="1:23" ht="13">
      <c r="A12" s="2"/>
      <c r="B12" s="2"/>
      <c r="C12" s="2"/>
      <c r="D12" s="12">
        <v>6</v>
      </c>
      <c r="E12" s="6">
        <f t="shared" si="0"/>
        <v>300</v>
      </c>
      <c r="F12" s="26">
        <v>86.9</v>
      </c>
      <c r="G12" s="27">
        <v>0.3</v>
      </c>
      <c r="H12" s="13">
        <v>200</v>
      </c>
      <c r="I12" s="14">
        <v>0.5</v>
      </c>
      <c r="J12" s="18">
        <f t="shared" si="1"/>
        <v>0.27333333333333343</v>
      </c>
      <c r="K12" s="19">
        <f t="shared" si="2"/>
        <v>1.4111111111111114E-2</v>
      </c>
      <c r="L12" s="18">
        <f t="shared" si="3"/>
        <v>1.0358333333333303E-2</v>
      </c>
      <c r="M12" s="19">
        <f t="shared" si="10"/>
        <v>7.7140740740740781E-3</v>
      </c>
      <c r="N12" s="9">
        <f t="shared" si="4"/>
        <v>-4.5699639302534747</v>
      </c>
      <c r="O12" s="8">
        <f t="shared" si="5"/>
        <v>0.74472155180120037</v>
      </c>
      <c r="P12" s="18">
        <f t="shared" si="6"/>
        <v>5.2983173665480363</v>
      </c>
      <c r="Q12" s="19">
        <f t="shared" si="7"/>
        <v>2.5000000000000001E-3</v>
      </c>
      <c r="R12" s="18">
        <f t="shared" si="11"/>
        <v>4.2231933333333029E-3</v>
      </c>
      <c r="S12" s="19">
        <f t="shared" si="12"/>
        <v>8.4327994754380096E-3</v>
      </c>
      <c r="T12" s="9">
        <f t="shared" si="8"/>
        <v>-5.4671637230379231</v>
      </c>
      <c r="U12" s="11">
        <f t="shared" si="9"/>
        <v>1.9967827209989764</v>
      </c>
      <c r="V12" s="19"/>
      <c r="W12" s="19"/>
    </row>
    <row r="13" spans="1:23" ht="13">
      <c r="A13" s="1" t="s">
        <v>7</v>
      </c>
      <c r="B13" s="1" t="s">
        <v>1</v>
      </c>
      <c r="C13" s="2"/>
      <c r="D13" s="12">
        <v>7</v>
      </c>
      <c r="E13" s="6">
        <f t="shared" si="0"/>
        <v>360</v>
      </c>
      <c r="F13" s="26">
        <v>102.9</v>
      </c>
      <c r="G13" s="27">
        <v>0.3</v>
      </c>
      <c r="H13" s="13">
        <v>184.1</v>
      </c>
      <c r="I13" s="14">
        <v>0.5</v>
      </c>
      <c r="J13" s="18">
        <f t="shared" si="1"/>
        <v>0.26583333333333325</v>
      </c>
      <c r="K13" s="19">
        <f t="shared" si="2"/>
        <v>1.3861111111111109E-2</v>
      </c>
      <c r="L13" s="18">
        <f t="shared" si="3"/>
        <v>1.4402083333333399E-2</v>
      </c>
      <c r="M13" s="19">
        <f t="shared" si="10"/>
        <v>7.3694907407407372E-3</v>
      </c>
      <c r="N13" s="9">
        <f t="shared" si="4"/>
        <v>-4.2403824069388039</v>
      </c>
      <c r="O13" s="8">
        <f t="shared" si="5"/>
        <v>0.51169616021344388</v>
      </c>
      <c r="P13" s="18">
        <f t="shared" si="6"/>
        <v>5.2154790882390323</v>
      </c>
      <c r="Q13" s="19">
        <f t="shared" si="7"/>
        <v>2.7159152634437808E-3</v>
      </c>
      <c r="R13" s="18">
        <f t="shared" si="11"/>
        <v>7.1373433333333991E-3</v>
      </c>
      <c r="S13" s="19">
        <f t="shared" si="12"/>
        <v>8.2166479766480841E-3</v>
      </c>
      <c r="T13" s="9">
        <f t="shared" si="8"/>
        <v>-4.9424146540365799</v>
      </c>
      <c r="U13" s="11">
        <f t="shared" si="9"/>
        <v>1.151219381345161</v>
      </c>
      <c r="V13" s="19"/>
      <c r="W13" s="19"/>
    </row>
    <row r="14" spans="1:23" ht="13">
      <c r="A14" s="19">
        <f>($A$8+$A$11)*$A$17/2</f>
        <v>4.6242999999999999E-2</v>
      </c>
      <c r="B14" s="19">
        <f>(($A$8+$A$11)*$B$17+$A$17*($B$8+$B$11))/2</f>
        <v>5.4694782266211063E-3</v>
      </c>
      <c r="C14" s="2"/>
      <c r="D14" s="12">
        <v>8</v>
      </c>
      <c r="E14" s="6">
        <f t="shared" si="0"/>
        <v>420</v>
      </c>
      <c r="F14" s="26">
        <v>118.8</v>
      </c>
      <c r="G14" s="27">
        <v>0.3</v>
      </c>
      <c r="H14" s="13">
        <v>168.9</v>
      </c>
      <c r="I14" s="14">
        <v>0.5</v>
      </c>
      <c r="J14" s="18">
        <f t="shared" si="1"/>
        <v>0.25333333333333335</v>
      </c>
      <c r="K14" s="19">
        <f t="shared" si="2"/>
        <v>1.3444444444444445E-2</v>
      </c>
      <c r="L14" s="18">
        <f t="shared" si="3"/>
        <v>2.0891666666666669E-2</v>
      </c>
      <c r="M14" s="19">
        <f t="shared" si="10"/>
        <v>6.8118518518518528E-3</v>
      </c>
      <c r="N14" s="9">
        <f t="shared" si="4"/>
        <v>-3.8684049236058895</v>
      </c>
      <c r="O14" s="8">
        <f t="shared" si="5"/>
        <v>0.32605593227850904</v>
      </c>
      <c r="P14" s="18">
        <f t="shared" si="6"/>
        <v>5.1293068238137547</v>
      </c>
      <c r="Q14" s="19">
        <f t="shared" si="7"/>
        <v>2.960331557134399E-3</v>
      </c>
      <c r="R14" s="18">
        <f t="shared" si="11"/>
        <v>1.2504386666666671E-2</v>
      </c>
      <c r="S14" s="19">
        <f t="shared" si="12"/>
        <v>7.7866382233367192E-3</v>
      </c>
      <c r="T14" s="9">
        <f t="shared" si="8"/>
        <v>-4.3816757629032477</v>
      </c>
      <c r="U14" s="11">
        <f t="shared" si="9"/>
        <v>0.62271252728402915</v>
      </c>
      <c r="V14" s="19"/>
      <c r="W14" s="19"/>
    </row>
    <row r="15" spans="1:23" ht="13">
      <c r="A15" s="2"/>
      <c r="B15" s="2"/>
      <c r="C15" s="2"/>
      <c r="D15" s="12">
        <v>9</v>
      </c>
      <c r="E15" s="6">
        <f t="shared" si="0"/>
        <v>480</v>
      </c>
      <c r="F15" s="26">
        <v>133.30000000000001</v>
      </c>
      <c r="G15" s="27">
        <v>0.3</v>
      </c>
      <c r="H15" s="13">
        <v>155</v>
      </c>
      <c r="I15" s="14">
        <v>0.5</v>
      </c>
      <c r="J15" s="18">
        <f t="shared" si="1"/>
        <v>0.21750000000000008</v>
      </c>
      <c r="K15" s="19">
        <f t="shared" si="2"/>
        <v>1.2250000000000002E-2</v>
      </c>
      <c r="L15" s="18">
        <f t="shared" si="3"/>
        <v>3.7763194444444426E-2</v>
      </c>
      <c r="M15" s="19">
        <f t="shared" si="10"/>
        <v>5.3287500000000028E-3</v>
      </c>
      <c r="N15" s="9">
        <f t="shared" si="4"/>
        <v>-3.2764203426484486</v>
      </c>
      <c r="O15" s="8">
        <f t="shared" si="5"/>
        <v>0.14110961952224219</v>
      </c>
      <c r="P15" s="18">
        <f t="shared" si="6"/>
        <v>5.0434251169192468</v>
      </c>
      <c r="Q15" s="19">
        <f t="shared" si="7"/>
        <v>3.2258064516129032E-3</v>
      </c>
      <c r="R15" s="18">
        <f t="shared" si="11"/>
        <v>2.8352214444444426E-2</v>
      </c>
      <c r="S15" s="19">
        <f t="shared" si="12"/>
        <v>6.4199277215398398E-3</v>
      </c>
      <c r="T15" s="9">
        <f t="shared" si="8"/>
        <v>-3.5630501409437274</v>
      </c>
      <c r="U15" s="11">
        <f t="shared" si="9"/>
        <v>0.22643478992159694</v>
      </c>
      <c r="V15" s="19"/>
      <c r="W15" s="19"/>
    </row>
    <row r="16" spans="1:23" ht="13">
      <c r="A16" s="1" t="s">
        <v>8</v>
      </c>
      <c r="B16" s="1" t="s">
        <v>1</v>
      </c>
      <c r="C16" s="2"/>
      <c r="D16" s="12">
        <v>10</v>
      </c>
      <c r="E16" s="6">
        <f t="shared" si="0"/>
        <v>540</v>
      </c>
      <c r="F16" s="26">
        <v>144.9</v>
      </c>
      <c r="G16" s="27">
        <v>0.3</v>
      </c>
      <c r="H16" s="13">
        <v>143.80000000000001</v>
      </c>
      <c r="I16" s="14">
        <v>0.5</v>
      </c>
      <c r="J16" s="18">
        <f t="shared" si="1"/>
        <v>0.1724999999999999</v>
      </c>
      <c r="K16" s="19">
        <f t="shared" si="2"/>
        <v>1.0749999999999996E-2</v>
      </c>
      <c r="L16" s="18">
        <f t="shared" si="3"/>
        <v>5.5313194444444491E-2</v>
      </c>
      <c r="M16" s="19">
        <f t="shared" si="10"/>
        <v>3.7087499999999963E-3</v>
      </c>
      <c r="N16" s="9">
        <f t="shared" si="4"/>
        <v>-2.8947438013649913</v>
      </c>
      <c r="O16" s="8">
        <f t="shared" si="5"/>
        <v>6.7050005649646457E-2</v>
      </c>
      <c r="P16" s="18">
        <f t="shared" si="6"/>
        <v>4.9684234452869465</v>
      </c>
      <c r="Q16" s="19">
        <f t="shared" si="7"/>
        <v>3.4770514603616131E-3</v>
      </c>
      <c r="R16" s="18">
        <f t="shared" si="11"/>
        <v>4.5083254444444491E-2</v>
      </c>
      <c r="S16" s="19">
        <f t="shared" si="12"/>
        <v>4.8930408015838102E-3</v>
      </c>
      <c r="T16" s="9">
        <f t="shared" si="8"/>
        <v>-3.0992443997711501</v>
      </c>
      <c r="U16" s="11">
        <f t="shared" si="9"/>
        <v>0.10853344244731579</v>
      </c>
      <c r="V16" s="19"/>
      <c r="W16" s="19"/>
    </row>
    <row r="17" spans="1:23" ht="13">
      <c r="A17" s="20">
        <v>7.0599999999999995E-5</v>
      </c>
      <c r="B17" s="23">
        <f>A17*SQRT((M25/L25)*(M33/L33))/SQRT(COUNT(L25:L33)-1)</f>
        <v>8.0269896589635211E-6</v>
      </c>
      <c r="C17" s="2"/>
      <c r="D17" s="12">
        <v>11</v>
      </c>
      <c r="E17" s="6">
        <f t="shared" si="0"/>
        <v>600</v>
      </c>
      <c r="F17" s="26">
        <v>154</v>
      </c>
      <c r="G17" s="27">
        <v>0.3</v>
      </c>
      <c r="H17" s="13">
        <v>136.4</v>
      </c>
      <c r="I17" s="14">
        <v>0.5</v>
      </c>
      <c r="J17" s="18">
        <f t="shared" si="1"/>
        <v>0.10499999999999995</v>
      </c>
      <c r="K17" s="19">
        <f t="shared" si="2"/>
        <v>8.4999999999999989E-3</v>
      </c>
      <c r="L17" s="18">
        <f t="shared" si="3"/>
        <v>7.4044444444444468E-2</v>
      </c>
      <c r="M17" s="19">
        <f t="shared" si="10"/>
        <v>1.784999999999999E-3</v>
      </c>
      <c r="N17" s="9">
        <f t="shared" si="4"/>
        <v>-2.603089765465723</v>
      </c>
      <c r="O17" s="8">
        <f t="shared" si="5"/>
        <v>2.4107142857142837E-2</v>
      </c>
      <c r="P17" s="18">
        <f t="shared" si="6"/>
        <v>4.9155917454093618</v>
      </c>
      <c r="Q17" s="19">
        <f t="shared" si="7"/>
        <v>3.6656891495601171E-3</v>
      </c>
      <c r="R17" s="18">
        <f t="shared" si="11"/>
        <v>6.3172044444444464E-2</v>
      </c>
      <c r="S17" s="19">
        <f t="shared" si="12"/>
        <v>3.0423364074803816E-3</v>
      </c>
      <c r="T17" s="9">
        <f t="shared" si="8"/>
        <v>-2.761893410427998</v>
      </c>
      <c r="U17" s="11">
        <f t="shared" si="9"/>
        <v>4.8159536931813414E-2</v>
      </c>
      <c r="V17" s="19"/>
      <c r="W17" s="19"/>
    </row>
    <row r="18" spans="1:23" ht="13">
      <c r="A18" s="2"/>
      <c r="B18" s="2"/>
      <c r="C18" s="2"/>
      <c r="D18" s="12">
        <v>12</v>
      </c>
      <c r="E18" s="6">
        <f t="shared" si="0"/>
        <v>660</v>
      </c>
      <c r="F18" s="26">
        <v>157.5</v>
      </c>
      <c r="G18" s="27">
        <v>0.3</v>
      </c>
      <c r="H18" s="13">
        <v>135.9</v>
      </c>
      <c r="I18" s="14">
        <v>0.5</v>
      </c>
      <c r="J18" s="18">
        <f t="shared" si="1"/>
        <v>8.3333333333333329E-2</v>
      </c>
      <c r="K18" s="19">
        <f t="shared" si="2"/>
        <v>7.7777777777777767E-3</v>
      </c>
      <c r="L18" s="18">
        <f t="shared" si="3"/>
        <v>7.8125000000000014E-2</v>
      </c>
      <c r="M18" s="19">
        <f t="shared" si="10"/>
        <v>1.296296296296296E-3</v>
      </c>
      <c r="N18" s="9">
        <f t="shared" si="4"/>
        <v>-2.5494451709255714</v>
      </c>
      <c r="O18" s="8">
        <f t="shared" si="5"/>
        <v>1.6592592592592586E-2</v>
      </c>
      <c r="P18" s="18">
        <f t="shared" si="6"/>
        <v>4.9119193211570984</v>
      </c>
      <c r="Q18" s="19">
        <f t="shared" si="7"/>
        <v>3.6791758646063282E-3</v>
      </c>
      <c r="R18" s="18">
        <f t="shared" si="11"/>
        <v>6.7005500000000009E-2</v>
      </c>
      <c r="S18" s="19">
        <f t="shared" si="12"/>
        <v>2.5817271675830505E-3</v>
      </c>
      <c r="T18" s="9">
        <f t="shared" si="8"/>
        <v>-2.7029805734080949</v>
      </c>
      <c r="U18" s="11">
        <f t="shared" si="9"/>
        <v>3.8530078390326919E-2</v>
      </c>
      <c r="V18" s="19"/>
      <c r="W18" s="19"/>
    </row>
    <row r="19" spans="1:23" ht="13">
      <c r="A19" s="1" t="s">
        <v>9</v>
      </c>
      <c r="B19" s="1" t="s">
        <v>1</v>
      </c>
      <c r="C19" s="2"/>
      <c r="D19" s="12">
        <v>13</v>
      </c>
      <c r="E19" s="6">
        <f t="shared" si="0"/>
        <v>720</v>
      </c>
      <c r="F19" s="26">
        <v>164</v>
      </c>
      <c r="G19" s="27">
        <v>0.3</v>
      </c>
      <c r="H19" s="13">
        <v>140.6</v>
      </c>
      <c r="I19" s="14">
        <v>0.5</v>
      </c>
      <c r="J19" s="18">
        <f t="shared" si="1"/>
        <v>0.14249999999999996</v>
      </c>
      <c r="K19" s="19">
        <f t="shared" si="2"/>
        <v>9.75E-3</v>
      </c>
      <c r="L19" s="18">
        <f t="shared" si="3"/>
        <v>6.4763194444444477E-2</v>
      </c>
      <c r="M19" s="19">
        <f t="shared" si="10"/>
        <v>2.7787499999999991E-3</v>
      </c>
      <c r="N19" s="9">
        <f t="shared" si="4"/>
        <v>-2.7370178239580611</v>
      </c>
      <c r="O19" s="8">
        <f t="shared" si="5"/>
        <v>4.2906314672042339E-2</v>
      </c>
      <c r="P19" s="18">
        <f t="shared" si="6"/>
        <v>4.9459189793765646</v>
      </c>
      <c r="Q19" s="19">
        <f t="shared" si="7"/>
        <v>3.5561877667140826E-3</v>
      </c>
      <c r="R19" s="18">
        <f t="shared" si="11"/>
        <v>5.3184794444444475E-2</v>
      </c>
      <c r="S19" s="19">
        <f t="shared" si="12"/>
        <v>4.1163563040700164E-3</v>
      </c>
      <c r="T19" s="9">
        <f t="shared" si="8"/>
        <v>-2.9339827422019411</v>
      </c>
      <c r="U19" s="11">
        <f t="shared" si="9"/>
        <v>7.7397240077140106E-2</v>
      </c>
      <c r="V19" s="19"/>
      <c r="W19" s="19"/>
    </row>
    <row r="20" spans="1:23" ht="13">
      <c r="A20" s="6">
        <v>129</v>
      </c>
      <c r="B20" s="6">
        <v>1</v>
      </c>
      <c r="C20" s="2"/>
      <c r="D20" s="12">
        <v>14</v>
      </c>
      <c r="E20" s="6">
        <f t="shared" si="0"/>
        <v>780</v>
      </c>
      <c r="F20" s="26">
        <v>174.6</v>
      </c>
      <c r="G20" s="27">
        <v>0.3</v>
      </c>
      <c r="H20" s="13">
        <v>151.1</v>
      </c>
      <c r="I20" s="14">
        <v>0.5</v>
      </c>
      <c r="J20" s="18">
        <f t="shared" si="1"/>
        <v>0.1974999999999999</v>
      </c>
      <c r="K20" s="19">
        <f t="shared" si="2"/>
        <v>1.1583333333333329E-2</v>
      </c>
      <c r="L20" s="18">
        <f t="shared" si="3"/>
        <v>4.6063194444444504E-2</v>
      </c>
      <c r="M20" s="19">
        <f t="shared" si="10"/>
        <v>4.5754166666666625E-3</v>
      </c>
      <c r="N20" s="9">
        <f t="shared" si="4"/>
        <v>-3.077741033011745</v>
      </c>
      <c r="O20" s="8">
        <f t="shared" si="5"/>
        <v>9.9329122129923952E-2</v>
      </c>
      <c r="P20" s="18">
        <f t="shared" si="6"/>
        <v>5.0179418692786939</v>
      </c>
      <c r="Q20" s="19">
        <f t="shared" si="7"/>
        <v>3.3090668431502318E-3</v>
      </c>
      <c r="R20" s="18">
        <f t="shared" si="11"/>
        <v>3.3736434444444505E-2</v>
      </c>
      <c r="S20" s="19">
        <f t="shared" si="12"/>
        <v>5.9981090611216934E-3</v>
      </c>
      <c r="T20" s="9">
        <f t="shared" si="8"/>
        <v>-3.3891768848509209</v>
      </c>
      <c r="U20" s="11">
        <f t="shared" si="9"/>
        <v>0.17779321258739075</v>
      </c>
      <c r="V20" s="19"/>
      <c r="W20" s="19"/>
    </row>
    <row r="21" spans="1:23" ht="13">
      <c r="A21" s="2"/>
      <c r="B21" s="2"/>
      <c r="C21" s="2"/>
      <c r="D21" s="12">
        <v>15</v>
      </c>
      <c r="E21" s="6">
        <f t="shared" si="0"/>
        <v>840</v>
      </c>
      <c r="F21" s="26">
        <v>187.7</v>
      </c>
      <c r="G21" s="27">
        <v>0.3</v>
      </c>
      <c r="H21" s="13">
        <v>164</v>
      </c>
      <c r="I21" s="14">
        <v>0.5</v>
      </c>
      <c r="J21" s="18">
        <f t="shared" si="1"/>
        <v>0.22583333333333327</v>
      </c>
      <c r="K21" s="19">
        <f t="shared" si="2"/>
        <v>1.2527777777777775E-2</v>
      </c>
      <c r="L21" s="18">
        <f t="shared" si="3"/>
        <v>3.4068750000000043E-2</v>
      </c>
      <c r="M21" s="19">
        <f t="shared" si="10"/>
        <v>5.6583796296296269E-3</v>
      </c>
      <c r="N21" s="9">
        <f t="shared" si="4"/>
        <v>-3.3793747371516818</v>
      </c>
      <c r="O21" s="8">
        <f t="shared" si="5"/>
        <v>0.166087092412537</v>
      </c>
      <c r="P21" s="18">
        <f t="shared" si="6"/>
        <v>5.0998664278241987</v>
      </c>
      <c r="Q21" s="19">
        <f t="shared" si="7"/>
        <v>3.0487804878048782E-3</v>
      </c>
      <c r="R21" s="18">
        <f t="shared" si="11"/>
        <v>2.0817130000000045E-2</v>
      </c>
      <c r="S21" s="19">
        <f t="shared" si="12"/>
        <v>7.1862255886170796E-3</v>
      </c>
      <c r="T21" s="9">
        <f t="shared" si="8"/>
        <v>-3.8719790735201141</v>
      </c>
      <c r="U21" s="11">
        <f t="shared" si="9"/>
        <v>0.34520731669625276</v>
      </c>
      <c r="V21" s="19"/>
      <c r="W21" s="19"/>
    </row>
    <row r="22" spans="1:23" ht="13">
      <c r="A22" s="1" t="s">
        <v>2</v>
      </c>
      <c r="B22" s="1" t="s">
        <v>1</v>
      </c>
      <c r="C22" s="21"/>
      <c r="D22" s="12">
        <v>16</v>
      </c>
      <c r="E22" s="6">
        <f t="shared" si="0"/>
        <v>900</v>
      </c>
      <c r="F22" s="26">
        <v>201.7</v>
      </c>
      <c r="G22" s="27">
        <v>0.3</v>
      </c>
      <c r="H22" s="13">
        <v>178</v>
      </c>
      <c r="I22" s="14">
        <v>0.5</v>
      </c>
      <c r="J22" s="18">
        <f t="shared" si="1"/>
        <v>0.24583333333333332</v>
      </c>
      <c r="K22" s="19">
        <f t="shared" si="2"/>
        <v>1.3194444444444443E-2</v>
      </c>
      <c r="L22" s="18">
        <f t="shared" si="3"/>
        <v>2.4635416666666687E-2</v>
      </c>
      <c r="M22" s="19">
        <f t="shared" si="10"/>
        <v>6.4872685185185172E-3</v>
      </c>
      <c r="N22" s="9">
        <f t="shared" si="4"/>
        <v>-3.7035701695239389</v>
      </c>
      <c r="O22" s="8">
        <f t="shared" si="5"/>
        <v>0.26333098426121654</v>
      </c>
      <c r="P22" s="18">
        <f t="shared" si="6"/>
        <v>5.181783550292085</v>
      </c>
      <c r="Q22" s="19">
        <f t="shared" si="7"/>
        <v>2.8089887640449437E-3</v>
      </c>
      <c r="R22" s="18">
        <f t="shared" si="11"/>
        <v>1.039539666666669E-2</v>
      </c>
      <c r="S22" s="19">
        <f t="shared" si="12"/>
        <v>8.1274923327314605E-3</v>
      </c>
      <c r="T22" s="9">
        <f t="shared" si="8"/>
        <v>-4.5663921990287157</v>
      </c>
      <c r="U22" s="11">
        <f t="shared" si="9"/>
        <v>0.78183570991500806</v>
      </c>
      <c r="V22" s="19"/>
      <c r="W22" s="19"/>
    </row>
    <row r="23" spans="1:23" ht="13">
      <c r="A23" s="14">
        <v>7.2</v>
      </c>
      <c r="B23" s="14">
        <v>1</v>
      </c>
      <c r="C23" s="21"/>
      <c r="D23" s="12">
        <v>17</v>
      </c>
      <c r="E23" s="6">
        <f t="shared" si="0"/>
        <v>960</v>
      </c>
      <c r="F23" s="26">
        <v>217.2</v>
      </c>
      <c r="G23" s="27">
        <v>0.3</v>
      </c>
      <c r="H23" s="13">
        <v>193.5</v>
      </c>
      <c r="I23" s="14">
        <v>0.5</v>
      </c>
      <c r="J23" s="18">
        <f t="shared" si="1"/>
        <v>0.25916666666666688</v>
      </c>
      <c r="K23" s="19">
        <f t="shared" si="2"/>
        <v>1.3638888888888895E-2</v>
      </c>
      <c r="L23" s="18">
        <f t="shared" si="3"/>
        <v>1.7902083333333235E-2</v>
      </c>
      <c r="M23" s="19">
        <f t="shared" si="10"/>
        <v>7.0694907407407494E-3</v>
      </c>
      <c r="N23" s="9">
        <f t="shared" si="4"/>
        <v>-4.0228381855708557</v>
      </c>
      <c r="O23" s="8">
        <f t="shared" si="5"/>
        <v>0.39489765571460239</v>
      </c>
      <c r="P23" s="18">
        <f t="shared" si="6"/>
        <v>5.2652775124698366</v>
      </c>
      <c r="Q23" s="19">
        <f t="shared" si="7"/>
        <v>2.5839793281653748E-3</v>
      </c>
      <c r="R23" s="18">
        <f t="shared" si="11"/>
        <v>2.5677633333332367E-3</v>
      </c>
      <c r="S23" s="19">
        <f t="shared" si="12"/>
        <v>8.8341328946676279E-3</v>
      </c>
      <c r="T23" s="9">
        <f t="shared" si="8"/>
        <v>-5.9647200573183721</v>
      </c>
      <c r="U23" s="11">
        <f t="shared" si="9"/>
        <v>3.4403999698835017</v>
      </c>
      <c r="V23" s="19"/>
      <c r="W23" s="19"/>
    </row>
    <row r="24" spans="1:23" ht="13">
      <c r="A24" s="2"/>
      <c r="B24" s="2"/>
      <c r="C24" s="21"/>
      <c r="D24" s="12">
        <v>18</v>
      </c>
      <c r="E24" s="6">
        <f t="shared" si="0"/>
        <v>1020</v>
      </c>
      <c r="F24" s="26">
        <v>232.8</v>
      </c>
      <c r="G24" s="27">
        <v>0.3</v>
      </c>
      <c r="H24" s="13">
        <v>208.9</v>
      </c>
      <c r="I24" s="14">
        <v>0.5</v>
      </c>
      <c r="J24" s="18">
        <f t="shared" si="1"/>
        <v>0.26166666666666671</v>
      </c>
      <c r="K24" s="19">
        <f t="shared" si="2"/>
        <v>1.3722222222222224E-2</v>
      </c>
      <c r="L24" s="18">
        <f t="shared" si="3"/>
        <v>1.659999999999999E-2</v>
      </c>
      <c r="M24" s="19">
        <f t="shared" si="10"/>
        <v>7.1812962962962985E-3</v>
      </c>
      <c r="N24" s="9">
        <f t="shared" si="4"/>
        <v>-4.0983525836196399</v>
      </c>
      <c r="O24" s="8">
        <f t="shared" si="5"/>
        <v>0.43260821062025923</v>
      </c>
      <c r="P24" s="18">
        <f t="shared" si="6"/>
        <v>5.3418556685625198</v>
      </c>
      <c r="Q24" s="19">
        <f t="shared" si="7"/>
        <v>2.3934897079942556E-3</v>
      </c>
      <c r="R24" s="18">
        <f t="shared" si="11"/>
        <v>1.6431999999998864E-4</v>
      </c>
      <c r="S24" s="19">
        <f t="shared" si="12"/>
        <v>9.0711594889030071E-3</v>
      </c>
      <c r="T24" s="9">
        <f t="shared" si="8"/>
        <v>-8.7136948117840944</v>
      </c>
      <c r="U24" s="11">
        <f t="shared" si="9"/>
        <v>55.204232527407704</v>
      </c>
      <c r="V24" s="19"/>
      <c r="W24" s="19"/>
    </row>
    <row r="25" spans="1:23" ht="13">
      <c r="A25" s="1" t="s">
        <v>18</v>
      </c>
      <c r="B25" s="1" t="s">
        <v>1</v>
      </c>
      <c r="C25" s="21"/>
      <c r="D25" s="12">
        <v>19</v>
      </c>
      <c r="E25" s="6">
        <f t="shared" si="0"/>
        <v>1080</v>
      </c>
      <c r="F25" s="13">
        <v>248.6</v>
      </c>
      <c r="G25" s="14">
        <v>0.3</v>
      </c>
      <c r="H25" s="13">
        <v>224.5</v>
      </c>
      <c r="I25" s="14">
        <v>0.5</v>
      </c>
      <c r="J25" s="18">
        <f t="shared" si="1"/>
        <v>0.26583333333333314</v>
      </c>
      <c r="K25" s="19">
        <f t="shared" si="2"/>
        <v>1.3861111111111104E-2</v>
      </c>
      <c r="L25" s="18">
        <f t="shared" si="3"/>
        <v>1.4402083333333454E-2</v>
      </c>
      <c r="M25" s="19">
        <f t="shared" si="10"/>
        <v>7.3694907407407311E-3</v>
      </c>
      <c r="N25" s="9">
        <f t="shared" si="4"/>
        <v>-4.2403824069388003</v>
      </c>
      <c r="O25" s="8">
        <f t="shared" si="5"/>
        <v>0.51169616021344155</v>
      </c>
      <c r="P25" s="18">
        <f t="shared" si="6"/>
        <v>5.4138757071823091</v>
      </c>
      <c r="Q25" s="19">
        <f t="shared" si="7"/>
        <v>2.2271714922048997E-3</v>
      </c>
      <c r="R25" s="18">
        <f t="shared" si="11"/>
        <v>-3.1490766666665455E-3</v>
      </c>
      <c r="S25" s="19">
        <f t="shared" si="12"/>
        <v>9.3861803699590626E-3</v>
      </c>
      <c r="T25" s="9" t="str">
        <f t="shared" si="8"/>
        <v/>
      </c>
      <c r="U25" s="11" t="str">
        <f t="shared" si="9"/>
        <v/>
      </c>
      <c r="V25" s="19"/>
      <c r="W25" s="19"/>
    </row>
    <row r="26" spans="1:23" ht="13">
      <c r="A26" s="14">
        <v>32.6</v>
      </c>
      <c r="B26" s="14">
        <v>5</v>
      </c>
      <c r="C26" s="21"/>
      <c r="D26" s="12">
        <v>20</v>
      </c>
      <c r="E26" s="6">
        <f t="shared" si="0"/>
        <v>1140</v>
      </c>
      <c r="F26" s="13">
        <v>264.7</v>
      </c>
      <c r="G26" s="14">
        <v>0.3</v>
      </c>
      <c r="H26" s="13">
        <v>240.5</v>
      </c>
      <c r="I26" s="14">
        <v>0.5</v>
      </c>
      <c r="J26" s="18">
        <f t="shared" si="1"/>
        <v>0.2591666666666666</v>
      </c>
      <c r="K26" s="19">
        <f t="shared" si="2"/>
        <v>1.3638888888888886E-2</v>
      </c>
      <c r="L26" s="18">
        <f t="shared" si="3"/>
        <v>1.7902083333333388E-2</v>
      </c>
      <c r="M26" s="19">
        <f t="shared" si="10"/>
        <v>7.0694907407407373E-3</v>
      </c>
      <c r="N26" s="9">
        <f t="shared" si="4"/>
        <v>-4.0228381855708477</v>
      </c>
      <c r="O26" s="8">
        <f t="shared" si="5"/>
        <v>0.39489765571459834</v>
      </c>
      <c r="P26" s="18">
        <f t="shared" si="6"/>
        <v>5.4827200895458157</v>
      </c>
      <c r="Q26" s="19">
        <f t="shared" si="7"/>
        <v>2.0790020790020791E-3</v>
      </c>
      <c r="R26" s="18">
        <f t="shared" si="11"/>
        <v>-7.8573666666660949E-4</v>
      </c>
      <c r="S26" s="19">
        <f t="shared" si="12"/>
        <v>9.2154149034683816E-3</v>
      </c>
      <c r="T26" s="9" t="str">
        <f t="shared" si="8"/>
        <v/>
      </c>
      <c r="U26" s="11" t="str">
        <f t="shared" si="9"/>
        <v/>
      </c>
      <c r="V26" s="19"/>
      <c r="W26" s="19"/>
    </row>
    <row r="27" spans="1:23" ht="13">
      <c r="A27" s="2"/>
      <c r="B27" s="2"/>
      <c r="C27" s="21"/>
      <c r="D27" s="12">
        <v>21</v>
      </c>
      <c r="E27" s="6">
        <f t="shared" si="0"/>
        <v>1200</v>
      </c>
      <c r="F27" s="13">
        <v>279.7</v>
      </c>
      <c r="G27" s="14">
        <v>0.3</v>
      </c>
      <c r="H27" s="13">
        <v>255.5</v>
      </c>
      <c r="I27" s="14">
        <v>0.5</v>
      </c>
      <c r="J27" s="18">
        <f t="shared" si="1"/>
        <v>0.25916666666666688</v>
      </c>
      <c r="K27" s="19">
        <f t="shared" si="2"/>
        <v>1.3638888888888895E-2</v>
      </c>
      <c r="L27" s="18">
        <f t="shared" si="3"/>
        <v>1.7902083333333235E-2</v>
      </c>
      <c r="M27" s="19">
        <f t="shared" si="10"/>
        <v>7.0694907407407494E-3</v>
      </c>
      <c r="N27" s="9">
        <f t="shared" si="4"/>
        <v>-4.0228381855708557</v>
      </c>
      <c r="O27" s="8">
        <f t="shared" si="5"/>
        <v>0.39489765571460239</v>
      </c>
      <c r="P27" s="18">
        <f t="shared" si="6"/>
        <v>5.543222409643759</v>
      </c>
      <c r="Q27" s="19">
        <f t="shared" si="7"/>
        <v>1.9569471624266144E-3</v>
      </c>
      <c r="R27" s="18">
        <f t="shared" si="11"/>
        <v>-1.8447366666667631E-3</v>
      </c>
      <c r="S27" s="19">
        <f t="shared" si="12"/>
        <v>9.3358197483528471E-3</v>
      </c>
      <c r="T27" s="9" t="str">
        <f t="shared" si="8"/>
        <v/>
      </c>
      <c r="U27" s="11" t="str">
        <f t="shared" si="9"/>
        <v/>
      </c>
      <c r="V27" s="19"/>
      <c r="W27" s="19"/>
    </row>
    <row r="28" spans="1:23" ht="13">
      <c r="A28" s="2"/>
      <c r="B28" s="2"/>
      <c r="C28" s="21"/>
      <c r="D28" s="12">
        <v>22</v>
      </c>
      <c r="E28" s="6">
        <f t="shared" si="0"/>
        <v>1260</v>
      </c>
      <c r="F28" s="13">
        <v>295.8</v>
      </c>
      <c r="G28" s="14">
        <v>0.3</v>
      </c>
      <c r="H28" s="13">
        <v>271.8</v>
      </c>
      <c r="I28" s="14">
        <v>0.5</v>
      </c>
      <c r="J28" s="18">
        <f t="shared" si="1"/>
        <v>0.2599999999999999</v>
      </c>
      <c r="K28" s="19">
        <f t="shared" si="2"/>
        <v>1.3666666666666664E-2</v>
      </c>
      <c r="L28" s="18">
        <f t="shared" si="3"/>
        <v>1.746944444444451E-2</v>
      </c>
      <c r="M28" s="19">
        <f t="shared" si="10"/>
        <v>7.1066666666666622E-3</v>
      </c>
      <c r="N28" s="9">
        <f t="shared" si="4"/>
        <v>-4.0473019558887859</v>
      </c>
      <c r="O28" s="8">
        <f t="shared" si="5"/>
        <v>0.40680553347113829</v>
      </c>
      <c r="P28" s="18">
        <f t="shared" si="6"/>
        <v>5.6050665017170438</v>
      </c>
      <c r="Q28" s="19">
        <f t="shared" si="7"/>
        <v>1.8395879323031641E-3</v>
      </c>
      <c r="R28" s="18">
        <f t="shared" si="11"/>
        <v>-3.4140355555554898E-3</v>
      </c>
      <c r="S28" s="19">
        <f t="shared" si="12"/>
        <v>9.5022302077880736E-3</v>
      </c>
      <c r="T28" s="9" t="str">
        <f t="shared" si="8"/>
        <v/>
      </c>
      <c r="U28" s="11" t="str">
        <f t="shared" si="9"/>
        <v/>
      </c>
      <c r="V28" s="19"/>
      <c r="W28" s="19"/>
    </row>
    <row r="29" spans="1:23" ht="13">
      <c r="A29" s="2"/>
      <c r="B29" s="2"/>
      <c r="C29" s="21"/>
      <c r="D29" s="12">
        <v>23</v>
      </c>
      <c r="E29" s="6">
        <f t="shared" si="0"/>
        <v>1320</v>
      </c>
      <c r="F29" s="13">
        <v>310.89999999999998</v>
      </c>
      <c r="G29" s="14">
        <v>0.3</v>
      </c>
      <c r="H29" s="13">
        <v>286.7</v>
      </c>
      <c r="I29" s="14">
        <v>0.5</v>
      </c>
      <c r="J29" s="18">
        <f t="shared" si="1"/>
        <v>0.25666666666666677</v>
      </c>
      <c r="K29" s="19">
        <f t="shared" si="2"/>
        <v>1.3555555555555559E-2</v>
      </c>
      <c r="L29" s="18">
        <f t="shared" si="3"/>
        <v>1.9191666666666635E-2</v>
      </c>
      <c r="M29" s="19">
        <f t="shared" si="10"/>
        <v>6.9585185185185227E-3</v>
      </c>
      <c r="N29" s="9">
        <f t="shared" si="4"/>
        <v>-3.9532791219434995</v>
      </c>
      <c r="O29" s="8">
        <f t="shared" si="5"/>
        <v>0.36258020938872088</v>
      </c>
      <c r="P29" s="18">
        <f t="shared" si="6"/>
        <v>5.6584363728893239</v>
      </c>
      <c r="Q29" s="19">
        <f t="shared" si="7"/>
        <v>1.7439832577607255E-3</v>
      </c>
      <c r="R29" s="18">
        <f t="shared" si="11"/>
        <v>-2.7578733333333619E-3</v>
      </c>
      <c r="S29" s="19">
        <f t="shared" si="12"/>
        <v>9.4752896034902816E-3</v>
      </c>
      <c r="T29" s="9" t="str">
        <f t="shared" si="8"/>
        <v/>
      </c>
      <c r="U29" s="11" t="str">
        <f t="shared" si="9"/>
        <v/>
      </c>
      <c r="V29" s="19"/>
      <c r="W29" s="19"/>
    </row>
    <row r="30" spans="1:23" ht="13">
      <c r="A30" s="2"/>
      <c r="B30" s="2"/>
      <c r="C30" s="21"/>
      <c r="D30" s="12">
        <v>24</v>
      </c>
      <c r="E30" s="6">
        <f t="shared" si="0"/>
        <v>1380</v>
      </c>
      <c r="F30" s="13">
        <v>326.60000000000002</v>
      </c>
      <c r="G30" s="14">
        <v>0.3</v>
      </c>
      <c r="H30" s="13">
        <v>302.2</v>
      </c>
      <c r="I30" s="14">
        <v>0.5</v>
      </c>
      <c r="J30" s="18">
        <f t="shared" si="1"/>
        <v>0.24750000000000039</v>
      </c>
      <c r="K30" s="19">
        <f t="shared" si="2"/>
        <v>1.3250000000000014E-2</v>
      </c>
      <c r="L30" s="18">
        <f t="shared" si="3"/>
        <v>2.3813194444444269E-2</v>
      </c>
      <c r="M30" s="19">
        <f t="shared" si="10"/>
        <v>6.5587500000000168E-3</v>
      </c>
      <c r="N30" s="9">
        <f t="shared" si="4"/>
        <v>-3.7375154634991685</v>
      </c>
      <c r="O30" s="8">
        <f t="shared" si="5"/>
        <v>0.27542503863987911</v>
      </c>
      <c r="P30" s="18">
        <f t="shared" si="6"/>
        <v>5.7110890498386393</v>
      </c>
      <c r="Q30" s="19">
        <f t="shared" si="7"/>
        <v>1.6545334215751159E-3</v>
      </c>
      <c r="R30" s="18">
        <f t="shared" si="11"/>
        <v>7.5523444444427004E-4</v>
      </c>
      <c r="S30" s="19">
        <f t="shared" si="12"/>
        <v>9.2015448226175044E-3</v>
      </c>
      <c r="T30" s="9">
        <f t="shared" si="8"/>
        <v>-7.1884823344746227</v>
      </c>
      <c r="U30" s="11">
        <f t="shared" si="9"/>
        <v>12.183693276050654</v>
      </c>
      <c r="V30" s="19"/>
      <c r="W30" s="19"/>
    </row>
    <row r="31" spans="1:23" ht="13">
      <c r="A31" s="2"/>
      <c r="B31" s="2"/>
      <c r="C31" s="21"/>
      <c r="D31" s="12">
        <v>25</v>
      </c>
      <c r="E31" s="6">
        <f t="shared" si="0"/>
        <v>1440</v>
      </c>
      <c r="F31" s="13">
        <v>340.6</v>
      </c>
      <c r="G31" s="14">
        <v>0.3</v>
      </c>
      <c r="H31" s="13">
        <v>316.3</v>
      </c>
      <c r="I31" s="14">
        <v>0.5</v>
      </c>
      <c r="J31" s="18">
        <f t="shared" si="1"/>
        <v>0.24166666666666667</v>
      </c>
      <c r="K31" s="19">
        <f t="shared" si="2"/>
        <v>1.3055555555555555E-2</v>
      </c>
      <c r="L31" s="18">
        <f t="shared" si="3"/>
        <v>2.6666666666666686E-2</v>
      </c>
      <c r="M31" s="19">
        <f t="shared" si="10"/>
        <v>6.3101851851851852E-3</v>
      </c>
      <c r="N31" s="9">
        <f t="shared" si="4"/>
        <v>-3.6243409329763643</v>
      </c>
      <c r="O31" s="8">
        <f t="shared" si="5"/>
        <v>0.23663194444444427</v>
      </c>
      <c r="P31" s="18">
        <f t="shared" si="6"/>
        <v>5.7566911303116033</v>
      </c>
      <c r="Q31" s="19">
        <f t="shared" si="7"/>
        <v>1.5807777426493834E-3</v>
      </c>
      <c r="R31" s="18">
        <f t="shared" si="11"/>
        <v>2.6203066666666865E-3</v>
      </c>
      <c r="S31" s="19">
        <f t="shared" si="12"/>
        <v>9.0653578630281607E-3</v>
      </c>
      <c r="T31" s="9">
        <f t="shared" si="8"/>
        <v>-5.9444639197126916</v>
      </c>
      <c r="U31" s="11">
        <f t="shared" si="9"/>
        <v>3.4596553061326505</v>
      </c>
      <c r="V31" s="19"/>
      <c r="W31" s="19"/>
    </row>
    <row r="32" spans="1:23" ht="13">
      <c r="A32" s="2"/>
      <c r="B32" s="2"/>
      <c r="C32" s="21"/>
      <c r="D32" s="12">
        <v>26</v>
      </c>
      <c r="E32" s="6">
        <f t="shared" si="0"/>
        <v>1500</v>
      </c>
      <c r="F32" s="13">
        <v>355.6</v>
      </c>
      <c r="G32" s="14">
        <v>0.3</v>
      </c>
      <c r="H32" s="13">
        <v>331.1</v>
      </c>
      <c r="I32" s="14">
        <v>0.5</v>
      </c>
      <c r="J32" s="18">
        <f t="shared" si="1"/>
        <v>0.23999999999999963</v>
      </c>
      <c r="K32" s="19">
        <f t="shared" si="2"/>
        <v>1.2999999999999987E-2</v>
      </c>
      <c r="L32" s="18">
        <f t="shared" si="3"/>
        <v>2.7469444444444636E-2</v>
      </c>
      <c r="M32" s="19">
        <f t="shared" si="10"/>
        <v>6.2399999999999843E-3</v>
      </c>
      <c r="N32" s="9">
        <f t="shared" si="4"/>
        <v>-3.5946810031622949</v>
      </c>
      <c r="O32" s="8">
        <f t="shared" si="5"/>
        <v>0.22716149256749707</v>
      </c>
      <c r="P32" s="18">
        <f t="shared" si="6"/>
        <v>5.8024204445532011</v>
      </c>
      <c r="Q32" s="19">
        <f t="shared" si="7"/>
        <v>1.5101177891875565E-3</v>
      </c>
      <c r="R32" s="18">
        <f t="shared" si="11"/>
        <v>2.3640844444446363E-3</v>
      </c>
      <c r="S32" s="19">
        <f t="shared" si="12"/>
        <v>9.1155775227274131E-3</v>
      </c>
      <c r="T32" s="9">
        <f t="shared" si="8"/>
        <v>-6.0473644590759958</v>
      </c>
      <c r="U32" s="11">
        <f t="shared" si="9"/>
        <v>3.8558595248778507</v>
      </c>
      <c r="V32" s="19"/>
      <c r="W32" s="19"/>
    </row>
    <row r="33" spans="1:23" ht="13">
      <c r="A33" s="2"/>
      <c r="B33" s="14"/>
      <c r="C33" s="21"/>
      <c r="D33" s="12">
        <v>27</v>
      </c>
      <c r="E33" s="6">
        <f t="shared" si="0"/>
        <v>1560</v>
      </c>
      <c r="F33" s="13">
        <v>369.4</v>
      </c>
      <c r="G33" s="14">
        <v>0.3</v>
      </c>
      <c r="H33" s="13">
        <v>345</v>
      </c>
      <c r="I33" s="14">
        <v>0.5</v>
      </c>
      <c r="J33" s="18">
        <f t="shared" si="1"/>
        <v>0.2349999999999999</v>
      </c>
      <c r="K33" s="19">
        <f t="shared" si="2"/>
        <v>1.283333333333333E-2</v>
      </c>
      <c r="L33" s="18">
        <f t="shared" si="3"/>
        <v>2.9844444444444507E-2</v>
      </c>
      <c r="M33" s="19">
        <f t="shared" si="10"/>
        <v>6.0316666666666626E-3</v>
      </c>
      <c r="N33" s="9">
        <f t="shared" si="4"/>
        <v>-3.511756572229217</v>
      </c>
      <c r="O33" s="8">
        <f t="shared" si="5"/>
        <v>0.20210349962769864</v>
      </c>
      <c r="P33" s="18">
        <f t="shared" si="6"/>
        <v>5.8435444170313602</v>
      </c>
      <c r="Q33" s="19">
        <f t="shared" si="7"/>
        <v>1.4492753623188406E-3</v>
      </c>
      <c r="R33" s="18">
        <f t="shared" si="11"/>
        <v>3.764804444444509E-3</v>
      </c>
      <c r="S33" s="19">
        <f t="shared" si="12"/>
        <v>9.0180166466877886E-3</v>
      </c>
      <c r="T33" s="9">
        <f t="shared" si="8"/>
        <v>-5.5820593594658137</v>
      </c>
      <c r="U33" s="11">
        <f t="shared" si="9"/>
        <v>2.3953479602360548</v>
      </c>
      <c r="V33" s="19"/>
      <c r="W33" s="19"/>
    </row>
    <row r="34" spans="1:23" ht="13">
      <c r="A34" s="2"/>
      <c r="B34" s="2"/>
      <c r="C34" s="21"/>
      <c r="D34" s="12">
        <v>28</v>
      </c>
      <c r="E34" s="6">
        <f t="shared" si="0"/>
        <v>1620</v>
      </c>
      <c r="F34" s="13">
        <v>383.8</v>
      </c>
      <c r="G34" s="14">
        <v>0.3</v>
      </c>
      <c r="H34" s="13"/>
      <c r="I34" s="14"/>
      <c r="J34" s="18"/>
      <c r="K34" s="19"/>
      <c r="L34" s="18"/>
      <c r="M34" s="19"/>
      <c r="N34" s="9"/>
      <c r="O34" s="8"/>
      <c r="P34" s="18"/>
      <c r="Q34" s="19"/>
      <c r="R34" s="18"/>
      <c r="S34" s="19"/>
      <c r="T34" s="9"/>
      <c r="U34" s="11"/>
      <c r="V34" s="19"/>
      <c r="W34" s="19"/>
    </row>
    <row r="35" spans="1:23" ht="13">
      <c r="A35" s="2"/>
      <c r="B35" s="2"/>
      <c r="C35" s="21"/>
      <c r="D35" s="6"/>
      <c r="E35" s="6"/>
      <c r="F35" s="14"/>
      <c r="G35" s="14"/>
      <c r="H35" s="14"/>
      <c r="I35" s="14"/>
      <c r="J35" s="19"/>
      <c r="K35" s="19"/>
      <c r="L35" s="19"/>
      <c r="M35" s="19"/>
      <c r="N35" s="8"/>
      <c r="O35" s="8"/>
      <c r="P35" s="19"/>
      <c r="Q35" s="19"/>
      <c r="R35" s="19"/>
      <c r="S35" s="19"/>
      <c r="T35" s="8"/>
      <c r="U35" s="8"/>
      <c r="V35" s="19"/>
      <c r="W35" s="19"/>
    </row>
    <row r="36" spans="1:23" ht="13">
      <c r="A36" s="2"/>
      <c r="B36" s="2"/>
      <c r="C36" s="21"/>
      <c r="D36" s="6"/>
      <c r="E36" s="6"/>
      <c r="F36" s="14"/>
      <c r="G36" s="14"/>
      <c r="H36" s="14"/>
      <c r="I36" s="14"/>
      <c r="J36" s="19"/>
      <c r="K36" s="19"/>
      <c r="L36" s="19"/>
      <c r="M36" s="19"/>
      <c r="N36" s="8"/>
      <c r="O36" s="8"/>
      <c r="P36" s="19"/>
      <c r="Q36" s="19"/>
      <c r="R36" s="19"/>
      <c r="S36" s="19"/>
      <c r="T36" s="8"/>
      <c r="U36" s="8"/>
      <c r="V36" s="19"/>
      <c r="W36" s="19"/>
    </row>
    <row r="37" spans="1:23" ht="13">
      <c r="A37" s="2"/>
      <c r="B37" s="2"/>
      <c r="C37" s="21"/>
      <c r="D37" s="6"/>
      <c r="E37" s="6"/>
      <c r="F37" s="14"/>
      <c r="G37" s="14"/>
      <c r="H37" s="14"/>
      <c r="I37" s="14"/>
      <c r="J37" s="19"/>
      <c r="K37" s="19"/>
      <c r="L37" s="19"/>
      <c r="M37" s="19"/>
      <c r="N37" s="8"/>
      <c r="O37" s="8"/>
      <c r="P37" s="19"/>
      <c r="Q37" s="19"/>
      <c r="R37" s="19"/>
      <c r="S37" s="19"/>
      <c r="T37" s="8"/>
      <c r="U37" s="8"/>
      <c r="V37" s="19"/>
      <c r="W37" s="19"/>
    </row>
    <row r="38" spans="1:23" ht="13">
      <c r="A38" s="2"/>
      <c r="B38" s="2"/>
      <c r="C38" s="21"/>
      <c r="D38" s="6"/>
      <c r="E38" s="6"/>
      <c r="F38" s="14"/>
      <c r="G38" s="14"/>
      <c r="H38" s="14"/>
      <c r="I38" s="14"/>
      <c r="J38" s="19"/>
      <c r="K38" s="19"/>
      <c r="L38" s="19"/>
      <c r="M38" s="19"/>
      <c r="N38" s="8"/>
      <c r="O38" s="8"/>
      <c r="P38" s="19"/>
      <c r="Q38" s="19"/>
      <c r="R38" s="19"/>
      <c r="S38" s="19"/>
      <c r="T38" s="8"/>
      <c r="U38" s="8"/>
      <c r="V38" s="19"/>
      <c r="W38" s="19"/>
    </row>
    <row r="39" spans="1:23" ht="13">
      <c r="A39" s="2"/>
      <c r="B39" s="2"/>
      <c r="C39" s="21"/>
      <c r="D39" s="6"/>
      <c r="E39" s="6"/>
      <c r="F39" s="14"/>
      <c r="G39" s="14"/>
      <c r="H39" s="14"/>
      <c r="I39" s="14"/>
      <c r="J39" s="19"/>
      <c r="K39" s="19"/>
      <c r="L39" s="19"/>
      <c r="M39" s="19"/>
      <c r="N39" s="8"/>
      <c r="O39" s="8"/>
      <c r="P39" s="19"/>
      <c r="Q39" s="19"/>
      <c r="R39" s="19"/>
      <c r="S39" s="19"/>
      <c r="T39" s="8"/>
      <c r="U39" s="8"/>
      <c r="V39" s="19"/>
      <c r="W39" s="19"/>
    </row>
    <row r="40" spans="1:23" ht="13">
      <c r="A40" s="2"/>
      <c r="B40" s="2"/>
      <c r="C40" s="21"/>
      <c r="D40" s="6"/>
      <c r="E40" s="6"/>
      <c r="F40" s="14"/>
      <c r="G40" s="14"/>
      <c r="H40" s="14"/>
      <c r="I40" s="14"/>
      <c r="J40" s="19"/>
      <c r="K40" s="19"/>
      <c r="L40" s="19"/>
      <c r="M40" s="19"/>
      <c r="N40" s="8"/>
      <c r="O40" s="8"/>
      <c r="P40" s="19"/>
      <c r="Q40" s="19"/>
      <c r="R40" s="19"/>
      <c r="S40" s="19"/>
      <c r="T40" s="8"/>
      <c r="U40" s="8"/>
      <c r="V40" s="19"/>
      <c r="W40" s="19"/>
    </row>
    <row r="41" spans="1:23" ht="13">
      <c r="A41" s="2"/>
      <c r="B41" s="2"/>
      <c r="C41" s="21"/>
      <c r="D41" s="6"/>
      <c r="E41" s="6"/>
      <c r="F41" s="14"/>
      <c r="G41" s="14"/>
      <c r="H41" s="14"/>
      <c r="I41" s="14"/>
      <c r="J41" s="19"/>
      <c r="K41" s="19"/>
      <c r="L41" s="19"/>
      <c r="M41" s="19"/>
      <c r="N41" s="8"/>
      <c r="O41" s="8"/>
      <c r="P41" s="19"/>
      <c r="Q41" s="19"/>
      <c r="R41" s="19"/>
      <c r="S41" s="19"/>
      <c r="T41" s="8"/>
      <c r="U41" s="8"/>
      <c r="V41" s="19"/>
      <c r="W41" s="19"/>
    </row>
    <row r="42" spans="1:23" ht="13">
      <c r="A42" s="2"/>
      <c r="B42" s="2"/>
      <c r="C42" s="21"/>
      <c r="D42" s="6"/>
      <c r="E42" s="6"/>
      <c r="F42" s="14"/>
      <c r="G42" s="14"/>
      <c r="H42" s="14"/>
      <c r="I42" s="14"/>
      <c r="J42" s="19"/>
      <c r="K42" s="19"/>
      <c r="L42" s="19"/>
      <c r="M42" s="19"/>
      <c r="N42" s="8"/>
      <c r="O42" s="8"/>
      <c r="P42" s="19"/>
      <c r="Q42" s="19"/>
      <c r="R42" s="19"/>
      <c r="S42" s="19"/>
      <c r="T42" s="8"/>
      <c r="U42" s="8"/>
      <c r="V42" s="19"/>
      <c r="W42" s="19"/>
    </row>
    <row r="43" spans="1:23" ht="13">
      <c r="A43" s="2"/>
      <c r="B43" s="2"/>
      <c r="C43" s="21"/>
      <c r="D43" s="6"/>
      <c r="E43" s="6"/>
      <c r="F43" s="14"/>
      <c r="G43" s="14"/>
      <c r="H43" s="14"/>
      <c r="I43" s="14"/>
      <c r="J43" s="19"/>
      <c r="K43" s="19"/>
      <c r="L43" s="19"/>
      <c r="M43" s="19"/>
      <c r="N43" s="8"/>
      <c r="O43" s="8"/>
      <c r="P43" s="19"/>
      <c r="Q43" s="19"/>
      <c r="R43" s="19"/>
      <c r="S43" s="19"/>
      <c r="T43" s="8"/>
      <c r="U43" s="8"/>
      <c r="V43" s="19"/>
      <c r="W43" s="19"/>
    </row>
    <row r="44" spans="1:23" ht="13">
      <c r="A44" s="2"/>
      <c r="B44" s="2"/>
      <c r="C44" s="21"/>
      <c r="D44" s="6"/>
      <c r="E44" s="6"/>
      <c r="F44" s="14"/>
      <c r="G44" s="14"/>
      <c r="H44" s="14"/>
      <c r="I44" s="14"/>
      <c r="J44" s="19"/>
      <c r="K44" s="19"/>
      <c r="L44" s="19"/>
      <c r="M44" s="19"/>
      <c r="N44" s="8"/>
      <c r="O44" s="8"/>
      <c r="P44" s="19"/>
      <c r="Q44" s="19"/>
      <c r="R44" s="19"/>
      <c r="S44" s="19"/>
      <c r="T44" s="8"/>
      <c r="U44" s="8"/>
      <c r="V44" s="19"/>
      <c r="W44" s="19"/>
    </row>
    <row r="45" spans="1:23" ht="13">
      <c r="A45" s="2"/>
      <c r="B45" s="2"/>
      <c r="C45" s="21"/>
      <c r="D45" s="6"/>
      <c r="E45" s="6"/>
      <c r="F45" s="14"/>
      <c r="G45" s="14"/>
      <c r="H45" s="14"/>
      <c r="I45" s="14"/>
      <c r="J45" s="19"/>
      <c r="K45" s="19"/>
      <c r="L45" s="19"/>
      <c r="M45" s="19"/>
      <c r="N45" s="8"/>
      <c r="O45" s="8"/>
      <c r="P45" s="19"/>
      <c r="Q45" s="19"/>
      <c r="R45" s="19"/>
      <c r="S45" s="19"/>
      <c r="T45" s="8"/>
      <c r="U45" s="8"/>
      <c r="V45" s="19"/>
      <c r="W45" s="19"/>
    </row>
    <row r="46" spans="1:23" ht="13">
      <c r="A46" s="2"/>
      <c r="B46" s="2"/>
    </row>
    <row r="47" spans="1:23" ht="13">
      <c r="A47" s="2"/>
      <c r="B47" s="2"/>
    </row>
    <row r="48" spans="1:23" ht="13">
      <c r="A48" s="2"/>
      <c r="B48" s="2"/>
    </row>
    <row r="49" spans="1:2" ht="13">
      <c r="A49" s="2"/>
      <c r="B49" s="2"/>
    </row>
    <row r="50" spans="1:2" ht="13">
      <c r="A50" s="2"/>
      <c r="B50" s="2"/>
    </row>
    <row r="51" spans="1:2" ht="13">
      <c r="A51" s="2"/>
      <c r="B51" s="2"/>
    </row>
    <row r="52" spans="1:2" ht="13">
      <c r="A52" s="2"/>
      <c r="B52" s="2"/>
    </row>
    <row r="53" spans="1:2" ht="13">
      <c r="A53" s="2"/>
      <c r="B53" s="2"/>
    </row>
    <row r="54" spans="1:2" ht="13">
      <c r="A54" s="2"/>
      <c r="B54" s="2"/>
    </row>
    <row r="55" spans="1:2" ht="13">
      <c r="A55" s="2"/>
      <c r="B55" s="2"/>
    </row>
    <row r="56" spans="1:2" ht="13">
      <c r="A56" s="2"/>
      <c r="B56" s="2"/>
    </row>
    <row r="57" spans="1:2" ht="13">
      <c r="A57" s="2"/>
      <c r="B57" s="2"/>
    </row>
    <row r="58" spans="1:2" ht="13">
      <c r="A58" s="2"/>
      <c r="B58" s="2"/>
    </row>
    <row r="59" spans="1:2" ht="13">
      <c r="A59" s="2"/>
      <c r="B59" s="2"/>
    </row>
    <row r="60" spans="1:2" ht="13">
      <c r="A60" s="2"/>
      <c r="B60" s="2"/>
    </row>
    <row r="61" spans="1:2" ht="13">
      <c r="A61" s="2"/>
      <c r="B61" s="2"/>
    </row>
    <row r="62" spans="1:2" ht="13">
      <c r="A62" s="2"/>
      <c r="B62" s="2"/>
    </row>
    <row r="63" spans="1:2" ht="13">
      <c r="A63" s="2"/>
      <c r="B63" s="2"/>
    </row>
    <row r="64" spans="1:2" ht="13">
      <c r="A64" s="2"/>
      <c r="B64" s="2"/>
    </row>
    <row r="65" spans="1:2" ht="13">
      <c r="A65" s="2"/>
      <c r="B65" s="2"/>
    </row>
    <row r="66" spans="1:2" ht="13">
      <c r="A66" s="2"/>
      <c r="B66" s="2"/>
    </row>
  </sheetData>
  <phoneticPr fontId="13" type="noConversion"/>
  <printOptions horizontalCentered="1" verticalCentered="1" gridLines="1" gridLinesSet="0"/>
  <pageMargins left="0.39370078740157483" right="0.39370078740157483" top="0.59055118110236227" bottom="0.59055118110236227" header="0" footer="0"/>
  <pageSetup paperSize="9" scale="76" fitToHeight="2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49"/>
  <sheetViews>
    <sheetView zoomScale="120" zoomScaleNormal="120" zoomScalePageLayoutView="120" workbookViewId="0">
      <pane ySplit="4220" topLeftCell="A74" activePane="bottomLeft"/>
      <selection activeCell="T4" sqref="T4"/>
      <selection pane="bottomLeft" activeCell="Q89" sqref="Q89"/>
    </sheetView>
  </sheetViews>
  <sheetFormatPr baseColWidth="10" defaultRowHeight="12" customHeight="1" x14ac:dyDescent="0"/>
  <cols>
    <col min="1" max="1" width="6.7109375" bestFit="1" customWidth="1"/>
    <col min="2" max="2" width="6.28515625" bestFit="1" customWidth="1"/>
    <col min="3" max="3" width="6.28515625" customWidth="1"/>
    <col min="4" max="4" width="2.7109375" bestFit="1" customWidth="1"/>
    <col min="5" max="5" width="5.7109375" bestFit="1" customWidth="1"/>
    <col min="6" max="6" width="6.5703125" bestFit="1" customWidth="1"/>
    <col min="7" max="7" width="3.140625" bestFit="1" customWidth="1"/>
    <col min="8" max="8" width="6.140625" bestFit="1" customWidth="1"/>
    <col min="9" max="9" width="3.140625" bestFit="1" customWidth="1"/>
    <col min="10" max="10" width="6.5703125" bestFit="1" customWidth="1"/>
    <col min="11" max="11" width="4.85546875" bestFit="1" customWidth="1"/>
    <col min="12" max="12" width="5.28515625" bestFit="1" customWidth="1"/>
    <col min="13" max="13" width="4.85546875" bestFit="1" customWidth="1"/>
    <col min="14" max="14" width="8.140625" bestFit="1" customWidth="1"/>
    <col min="15" max="17" width="4.85546875" bestFit="1" customWidth="1"/>
    <col min="18" max="18" width="7.28515625" bestFit="1" customWidth="1"/>
    <col min="19" max="19" width="4.85546875" bestFit="1" customWidth="1"/>
    <col min="20" max="20" width="10.42578125" bestFit="1" customWidth="1"/>
    <col min="21" max="21" width="5.7109375" customWidth="1"/>
    <col min="22" max="22" width="7.7109375" customWidth="1"/>
    <col min="23" max="23" width="6.7109375" customWidth="1"/>
    <col min="24" max="24" width="10.7109375" customWidth="1"/>
  </cols>
  <sheetData>
    <row r="1" spans="1:23" ht="19" customHeight="1">
      <c r="A1" s="25" t="s">
        <v>14</v>
      </c>
    </row>
    <row r="2" spans="1:23" ht="13"/>
    <row r="3" spans="1:23" ht="13"/>
    <row r="4" spans="1:23" ht="13">
      <c r="A4" s="1" t="s">
        <v>0</v>
      </c>
      <c r="B4" s="1" t="s">
        <v>1</v>
      </c>
      <c r="C4" s="2"/>
      <c r="D4" s="3" t="s">
        <v>2</v>
      </c>
      <c r="E4" s="1" t="s">
        <v>3</v>
      </c>
      <c r="F4" s="4" t="s">
        <v>4</v>
      </c>
      <c r="G4" s="1" t="s">
        <v>1</v>
      </c>
      <c r="H4" s="4" t="s">
        <v>5</v>
      </c>
      <c r="I4" s="1" t="s">
        <v>1</v>
      </c>
      <c r="J4" s="4" t="s">
        <v>6</v>
      </c>
      <c r="K4" s="1" t="s">
        <v>1</v>
      </c>
      <c r="L4" s="4" t="s">
        <v>12</v>
      </c>
      <c r="M4" s="1" t="s">
        <v>1</v>
      </c>
      <c r="N4" s="4" t="s">
        <v>15</v>
      </c>
      <c r="O4" s="1" t="s">
        <v>1</v>
      </c>
      <c r="P4" s="4" t="s">
        <v>16</v>
      </c>
      <c r="Q4" s="1" t="s">
        <v>1</v>
      </c>
      <c r="R4" s="4" t="s">
        <v>13</v>
      </c>
      <c r="S4" s="1" t="s">
        <v>1</v>
      </c>
      <c r="T4" s="4" t="s">
        <v>17</v>
      </c>
      <c r="U4" s="5" t="s">
        <v>1</v>
      </c>
      <c r="V4" s="1"/>
      <c r="W4" s="1"/>
    </row>
    <row r="5" spans="1:23" ht="13">
      <c r="A5" s="6">
        <v>40</v>
      </c>
      <c r="B5" s="6">
        <v>2</v>
      </c>
      <c r="C5" s="2"/>
      <c r="D5" s="7"/>
      <c r="E5" s="8"/>
      <c r="F5" s="9"/>
      <c r="G5" s="8"/>
      <c r="H5" s="9"/>
      <c r="I5" s="8"/>
      <c r="J5" s="9"/>
      <c r="K5" s="8"/>
      <c r="L5" s="10"/>
      <c r="M5" s="2"/>
      <c r="N5" s="9"/>
      <c r="O5" s="8"/>
      <c r="P5" s="9"/>
      <c r="Q5" s="8"/>
      <c r="R5" s="10"/>
      <c r="S5" s="2"/>
      <c r="T5" s="9"/>
      <c r="U5" s="11"/>
      <c r="V5" s="8"/>
      <c r="W5" s="8"/>
    </row>
    <row r="6" spans="1:23" ht="13">
      <c r="C6" s="2"/>
      <c r="D6" s="12">
        <v>0</v>
      </c>
      <c r="E6" s="6">
        <f>(D6-1)*$A$5</f>
        <v>-40</v>
      </c>
      <c r="F6" s="13">
        <v>-15.5</v>
      </c>
      <c r="G6" s="14">
        <v>0.3</v>
      </c>
      <c r="H6" s="13"/>
      <c r="I6" s="14"/>
      <c r="J6" s="15"/>
      <c r="K6" s="16"/>
      <c r="L6" s="15"/>
      <c r="M6" s="16"/>
      <c r="N6" s="10"/>
      <c r="O6" s="17"/>
      <c r="P6" s="18"/>
      <c r="Q6" s="19"/>
      <c r="R6" s="15"/>
      <c r="S6" s="16"/>
      <c r="T6" s="10"/>
      <c r="U6" s="24"/>
      <c r="V6" s="19"/>
      <c r="W6" s="19"/>
    </row>
    <row r="7" spans="1:23" ht="13">
      <c r="A7" s="1" t="s">
        <v>10</v>
      </c>
      <c r="B7" s="1" t="s">
        <v>1</v>
      </c>
      <c r="C7" s="2"/>
      <c r="D7" s="12">
        <v>1</v>
      </c>
      <c r="E7" s="6">
        <f t="shared" ref="E7:E49" si="0">(D7-1)*$A$5</f>
        <v>0</v>
      </c>
      <c r="F7" s="29">
        <v>0</v>
      </c>
      <c r="G7" s="14">
        <v>0.3</v>
      </c>
      <c r="H7" s="13">
        <v>356.5</v>
      </c>
      <c r="I7" s="14">
        <v>0.5</v>
      </c>
      <c r="J7" s="18">
        <f t="shared" ref="J7:J48" si="1">(F8-F6)/(2*$A$5)</f>
        <v>0.38624999999999998</v>
      </c>
      <c r="K7" s="19">
        <f t="shared" ref="K7:K48" si="2">J7*((2*G7/(F8-F6))+$B$5/$A$5)</f>
        <v>2.6812500000000003E-2</v>
      </c>
      <c r="L7" s="18">
        <f t="shared" ref="L7:L47" si="3">$J$7^2-J7^2</f>
        <v>0</v>
      </c>
      <c r="M7" s="19">
        <f>2*J7*K7</f>
        <v>2.0712656250000003E-2</v>
      </c>
      <c r="N7" s="9" t="str">
        <f t="shared" ref="N7:N47" si="4">IF(L7&gt;0,LN(L7),"")</f>
        <v/>
      </c>
      <c r="O7" s="8" t="str">
        <f t="shared" ref="O7:O47" si="5">IF(L7&gt;0,M7/L7,"")</f>
        <v/>
      </c>
      <c r="P7" s="18">
        <f t="shared" ref="P7:P37" si="6">LN(H7)</f>
        <v>5.8763342398543505</v>
      </c>
      <c r="Q7" s="19">
        <f t="shared" ref="Q7:Q37" si="7">I7/H7</f>
        <v>1.4025245441795231E-3</v>
      </c>
      <c r="R7" s="18">
        <f>L7-$A$17*F7</f>
        <v>0</v>
      </c>
      <c r="S7" s="19">
        <f>M7+$B$17*F7+$A$17*G6</f>
        <v>2.0720276250000003E-2</v>
      </c>
      <c r="T7" s="9" t="str">
        <f t="shared" ref="T7:T47" si="8">IF(R7&gt;0,LN(R7),"")</f>
        <v/>
      </c>
      <c r="U7" s="11" t="str">
        <f t="shared" ref="U7:U47" si="9">IF(R7&gt;0,S7/R7,"")</f>
        <v/>
      </c>
      <c r="V7" s="19"/>
      <c r="W7" s="19"/>
    </row>
    <row r="8" spans="1:23" ht="13">
      <c r="A8" s="6">
        <v>630</v>
      </c>
      <c r="B8" s="6">
        <v>1</v>
      </c>
      <c r="C8" s="2"/>
      <c r="D8" s="12">
        <v>2</v>
      </c>
      <c r="E8" s="6">
        <f t="shared" si="0"/>
        <v>40</v>
      </c>
      <c r="F8" s="13">
        <v>15.4</v>
      </c>
      <c r="G8" s="14">
        <v>0.3</v>
      </c>
      <c r="H8" s="13">
        <v>341.5</v>
      </c>
      <c r="I8" s="14">
        <v>0.5</v>
      </c>
      <c r="J8" s="18">
        <f t="shared" si="1"/>
        <v>0.38250000000000001</v>
      </c>
      <c r="K8" s="19">
        <f t="shared" si="2"/>
        <v>2.6625000000000003E-2</v>
      </c>
      <c r="L8" s="18">
        <f t="shared" si="3"/>
        <v>2.8828124999999982E-3</v>
      </c>
      <c r="M8" s="19">
        <f t="shared" ref="M8:M48" si="10">2*J8*K8</f>
        <v>2.0368125000000001E-2</v>
      </c>
      <c r="N8" s="9">
        <f t="shared" si="4"/>
        <v>-5.8489888988612275</v>
      </c>
      <c r="O8" s="8">
        <f t="shared" si="5"/>
        <v>7.0653658536585411</v>
      </c>
      <c r="P8" s="18">
        <f t="shared" si="6"/>
        <v>5.8333476790108447</v>
      </c>
      <c r="Q8" s="19">
        <f t="shared" si="7"/>
        <v>1.4641288433382138E-3</v>
      </c>
      <c r="R8" s="18">
        <f t="shared" ref="R8:R48" si="11">L8-$A$17*F8</f>
        <v>2.491652499999998E-3</v>
      </c>
      <c r="S8" s="19">
        <f t="shared" ref="S8:S48" si="12">M8+$B$17*F8+$A$17*G7</f>
        <v>2.0528386066516649E-2</v>
      </c>
      <c r="T8" s="9">
        <f t="shared" si="8"/>
        <v>-5.9948091340083893</v>
      </c>
      <c r="U8" s="11">
        <f t="shared" si="9"/>
        <v>8.2388639934808996</v>
      </c>
      <c r="V8" s="19"/>
      <c r="W8" s="19"/>
    </row>
    <row r="9" spans="1:23" ht="13">
      <c r="A9" s="2"/>
      <c r="B9" s="2"/>
      <c r="C9" s="2"/>
      <c r="D9" s="12">
        <v>3</v>
      </c>
      <c r="E9" s="6">
        <f t="shared" si="0"/>
        <v>80</v>
      </c>
      <c r="F9" s="13">
        <v>30.6</v>
      </c>
      <c r="G9" s="14">
        <v>0.3</v>
      </c>
      <c r="H9" s="13">
        <v>326.60000000000002</v>
      </c>
      <c r="I9" s="14">
        <v>0.5</v>
      </c>
      <c r="J9" s="18">
        <f t="shared" si="1"/>
        <v>0.38500000000000006</v>
      </c>
      <c r="K9" s="19">
        <f t="shared" si="2"/>
        <v>2.6750000000000003E-2</v>
      </c>
      <c r="L9" s="18">
        <f t="shared" si="3"/>
        <v>9.6406249999994587E-4</v>
      </c>
      <c r="M9" s="19">
        <f t="shared" si="10"/>
        <v>2.0597500000000005E-2</v>
      </c>
      <c r="N9" s="9">
        <f t="shared" si="4"/>
        <v>-6.944354431430523</v>
      </c>
      <c r="O9" s="8">
        <f t="shared" si="5"/>
        <v>21.36531604538208</v>
      </c>
      <c r="P9" s="18">
        <f t="shared" si="6"/>
        <v>5.7887361805363646</v>
      </c>
      <c r="Q9" s="19">
        <f t="shared" si="7"/>
        <v>1.5309246785058174E-3</v>
      </c>
      <c r="R9" s="18">
        <f t="shared" si="11"/>
        <v>1.8682249999994586E-4</v>
      </c>
      <c r="S9" s="19">
        <f t="shared" si="12"/>
        <v>2.09084197815201E-2</v>
      </c>
      <c r="T9" s="9">
        <f t="shared" si="8"/>
        <v>-8.5853515897445014</v>
      </c>
      <c r="U9" s="11">
        <f t="shared" si="9"/>
        <v>111.91596184360105</v>
      </c>
      <c r="V9" s="19"/>
      <c r="W9" s="19"/>
    </row>
    <row r="10" spans="1:23" ht="13">
      <c r="A10" s="1" t="s">
        <v>11</v>
      </c>
      <c r="B10" s="1" t="s">
        <v>1</v>
      </c>
      <c r="C10" s="2"/>
      <c r="D10" s="12">
        <v>4</v>
      </c>
      <c r="E10" s="6">
        <f t="shared" si="0"/>
        <v>120</v>
      </c>
      <c r="F10" s="13">
        <v>46.2</v>
      </c>
      <c r="G10" s="14">
        <v>0.3</v>
      </c>
      <c r="H10" s="13">
        <v>311.60000000000002</v>
      </c>
      <c r="I10" s="14">
        <v>0.5</v>
      </c>
      <c r="J10" s="18">
        <f t="shared" si="1"/>
        <v>0.38250000000000001</v>
      </c>
      <c r="K10" s="19">
        <f t="shared" si="2"/>
        <v>2.6625000000000003E-2</v>
      </c>
      <c r="L10" s="18">
        <f t="shared" si="3"/>
        <v>2.8828124999999982E-3</v>
      </c>
      <c r="M10" s="19">
        <f t="shared" si="10"/>
        <v>2.0368125000000001E-2</v>
      </c>
      <c r="N10" s="9">
        <f t="shared" si="4"/>
        <v>-5.8489888988612275</v>
      </c>
      <c r="O10" s="8">
        <f t="shared" si="5"/>
        <v>7.0653658536585411</v>
      </c>
      <c r="P10" s="18">
        <f t="shared" si="6"/>
        <v>5.7417203139965931</v>
      </c>
      <c r="Q10" s="19">
        <f t="shared" si="7"/>
        <v>1.6046213093709883E-3</v>
      </c>
      <c r="R10" s="18">
        <f t="shared" si="11"/>
        <v>1.709332499999998E-3</v>
      </c>
      <c r="S10" s="19">
        <f t="shared" si="12"/>
        <v>2.0833668199549949E-2</v>
      </c>
      <c r="T10" s="9">
        <f t="shared" si="8"/>
        <v>-6.3716523355514987</v>
      </c>
      <c r="U10" s="11">
        <f t="shared" si="9"/>
        <v>12.188189366053692</v>
      </c>
      <c r="V10" s="19"/>
      <c r="W10" s="19"/>
    </row>
    <row r="11" spans="1:23" ht="13">
      <c r="A11" s="6">
        <v>680</v>
      </c>
      <c r="B11" s="6">
        <v>5</v>
      </c>
      <c r="C11" s="2"/>
      <c r="D11" s="12">
        <v>5</v>
      </c>
      <c r="E11" s="6">
        <f t="shared" si="0"/>
        <v>160</v>
      </c>
      <c r="F11" s="13">
        <v>61.2</v>
      </c>
      <c r="G11" s="14">
        <v>0.3</v>
      </c>
      <c r="H11" s="13">
        <v>297.10000000000002</v>
      </c>
      <c r="I11" s="14">
        <v>0.5</v>
      </c>
      <c r="J11" s="18">
        <f t="shared" si="1"/>
        <v>0.38249999999999995</v>
      </c>
      <c r="K11" s="19">
        <f t="shared" si="2"/>
        <v>2.6624999999999996E-2</v>
      </c>
      <c r="L11" s="18">
        <f t="shared" si="3"/>
        <v>2.882812500000026E-3</v>
      </c>
      <c r="M11" s="19">
        <f t="shared" si="10"/>
        <v>2.0368124999999994E-2</v>
      </c>
      <c r="N11" s="9">
        <f t="shared" si="4"/>
        <v>-5.8489888988612178</v>
      </c>
      <c r="O11" s="8">
        <f t="shared" si="5"/>
        <v>7.0653658536584709</v>
      </c>
      <c r="P11" s="18">
        <f t="shared" si="6"/>
        <v>5.6940687824685616</v>
      </c>
      <c r="Q11" s="19">
        <f t="shared" si="7"/>
        <v>1.6829350387075057E-3</v>
      </c>
      <c r="R11" s="18">
        <f t="shared" si="11"/>
        <v>1.328332500000026E-3</v>
      </c>
      <c r="S11" s="19">
        <f t="shared" si="12"/>
        <v>2.0982344563040187E-2</v>
      </c>
      <c r="T11" s="9">
        <f t="shared" si="8"/>
        <v>-6.6238308827608181</v>
      </c>
      <c r="U11" s="11">
        <f t="shared" si="9"/>
        <v>15.79600330718384</v>
      </c>
      <c r="V11" s="19"/>
      <c r="W11" s="19"/>
    </row>
    <row r="12" spans="1:23" ht="13">
      <c r="A12" s="2"/>
      <c r="B12" s="2"/>
      <c r="C12" s="2"/>
      <c r="D12" s="12">
        <v>6</v>
      </c>
      <c r="E12" s="6">
        <f t="shared" si="0"/>
        <v>200</v>
      </c>
      <c r="F12" s="13">
        <v>76.8</v>
      </c>
      <c r="G12" s="14">
        <v>0.3</v>
      </c>
      <c r="H12" s="13">
        <v>282.2</v>
      </c>
      <c r="I12" s="14">
        <v>0.5</v>
      </c>
      <c r="J12" s="18">
        <f t="shared" si="1"/>
        <v>0.39</v>
      </c>
      <c r="K12" s="19">
        <f t="shared" si="2"/>
        <v>2.7000000000000003E-2</v>
      </c>
      <c r="L12" s="18">
        <f t="shared" si="3"/>
        <v>-2.9109375000000159E-3</v>
      </c>
      <c r="M12" s="19">
        <f t="shared" si="10"/>
        <v>2.1060000000000002E-2</v>
      </c>
      <c r="N12" s="9" t="str">
        <f t="shared" si="4"/>
        <v/>
      </c>
      <c r="O12" s="8" t="str">
        <f t="shared" si="5"/>
        <v/>
      </c>
      <c r="P12" s="18">
        <f t="shared" si="6"/>
        <v>5.6426160394187139</v>
      </c>
      <c r="Q12" s="19">
        <f t="shared" si="7"/>
        <v>1.7717930545712262E-3</v>
      </c>
      <c r="R12" s="18">
        <f t="shared" si="11"/>
        <v>-4.8616575000000155E-3</v>
      </c>
      <c r="S12" s="19">
        <f t="shared" si="12"/>
        <v>2.1828842981070049E-2</v>
      </c>
      <c r="T12" s="9" t="str">
        <f t="shared" si="8"/>
        <v/>
      </c>
      <c r="U12" s="11" t="str">
        <f t="shared" si="9"/>
        <v/>
      </c>
      <c r="V12" s="19"/>
      <c r="W12" s="19"/>
    </row>
    <row r="13" spans="1:23" ht="13">
      <c r="A13" s="1" t="s">
        <v>7</v>
      </c>
      <c r="B13" s="1" t="s">
        <v>1</v>
      </c>
      <c r="C13" s="2"/>
      <c r="D13" s="12">
        <v>7</v>
      </c>
      <c r="E13" s="6">
        <f t="shared" si="0"/>
        <v>240</v>
      </c>
      <c r="F13" s="13">
        <v>92.4</v>
      </c>
      <c r="G13" s="14">
        <v>0.3</v>
      </c>
      <c r="H13" s="13">
        <v>267.89999999999998</v>
      </c>
      <c r="I13" s="14">
        <v>0.5</v>
      </c>
      <c r="J13" s="18">
        <f t="shared" si="1"/>
        <v>0.38625000000000009</v>
      </c>
      <c r="K13" s="19">
        <f t="shared" si="2"/>
        <v>2.6812500000000003E-2</v>
      </c>
      <c r="L13" s="18">
        <f t="shared" si="3"/>
        <v>0</v>
      </c>
      <c r="M13" s="19">
        <f t="shared" si="10"/>
        <v>2.0712656250000006E-2</v>
      </c>
      <c r="N13" s="9" t="str">
        <f t="shared" si="4"/>
        <v/>
      </c>
      <c r="O13" s="8" t="str">
        <f t="shared" si="5"/>
        <v/>
      </c>
      <c r="P13" s="18">
        <f t="shared" si="6"/>
        <v>5.5906137765505628</v>
      </c>
      <c r="Q13" s="19">
        <f t="shared" si="7"/>
        <v>1.8663680477790223E-3</v>
      </c>
      <c r="R13" s="18">
        <f t="shared" si="11"/>
        <v>-2.3469600000000004E-3</v>
      </c>
      <c r="S13" s="19">
        <f t="shared" si="12"/>
        <v>2.1636122649099906E-2</v>
      </c>
      <c r="T13" s="9" t="str">
        <f t="shared" si="8"/>
        <v/>
      </c>
      <c r="U13" s="11" t="str">
        <f t="shared" si="9"/>
        <v/>
      </c>
      <c r="V13" s="19"/>
      <c r="W13" s="19"/>
    </row>
    <row r="14" spans="1:23" ht="13">
      <c r="A14" s="19">
        <f>($A$8+$A$11)*$A$17/2</f>
        <v>1.6636999999999999E-2</v>
      </c>
      <c r="B14" s="19">
        <f>(($A$8+$A$11)*$B$17+$A$17*($B$8+$B$11))/2</f>
        <v>6.5684012057406239E-3</v>
      </c>
      <c r="C14" s="2"/>
      <c r="D14" s="12">
        <v>8</v>
      </c>
      <c r="E14" s="6">
        <f t="shared" si="0"/>
        <v>280</v>
      </c>
      <c r="F14" s="13">
        <v>107.7</v>
      </c>
      <c r="G14" s="14">
        <v>0.3</v>
      </c>
      <c r="H14" s="13">
        <v>253</v>
      </c>
      <c r="I14" s="14">
        <v>0.5</v>
      </c>
      <c r="J14" s="18">
        <f t="shared" si="1"/>
        <v>0.38249999999999995</v>
      </c>
      <c r="K14" s="19">
        <f t="shared" si="2"/>
        <v>2.6624999999999996E-2</v>
      </c>
      <c r="L14" s="18">
        <f t="shared" si="3"/>
        <v>2.882812500000026E-3</v>
      </c>
      <c r="M14" s="19">
        <f t="shared" si="10"/>
        <v>2.0368124999999994E-2</v>
      </c>
      <c r="N14" s="9">
        <f t="shared" si="4"/>
        <v>-5.8489888988612178</v>
      </c>
      <c r="O14" s="8">
        <f t="shared" si="5"/>
        <v>7.0653658536584709</v>
      </c>
      <c r="P14" s="18">
        <f t="shared" si="6"/>
        <v>5.5333894887275203</v>
      </c>
      <c r="Q14" s="19">
        <f t="shared" si="7"/>
        <v>1.976284584980237E-3</v>
      </c>
      <c r="R14" s="18">
        <f t="shared" si="11"/>
        <v>1.4723250000002594E-4</v>
      </c>
      <c r="S14" s="19">
        <f t="shared" si="12"/>
        <v>2.144324128985994E-2</v>
      </c>
      <c r="T14" s="9">
        <f t="shared" si="8"/>
        <v>-8.8234975879959361</v>
      </c>
      <c r="U14" s="11">
        <f t="shared" si="9"/>
        <v>145.64203752470522</v>
      </c>
      <c r="V14" s="19"/>
      <c r="W14" s="19"/>
    </row>
    <row r="15" spans="1:23" ht="13">
      <c r="A15" s="2"/>
      <c r="B15" s="2"/>
      <c r="C15" s="2"/>
      <c r="D15" s="12">
        <v>9</v>
      </c>
      <c r="E15" s="6">
        <f t="shared" si="0"/>
        <v>320</v>
      </c>
      <c r="F15" s="13">
        <v>123</v>
      </c>
      <c r="G15" s="14">
        <v>0.3</v>
      </c>
      <c r="H15" s="13">
        <v>238.9</v>
      </c>
      <c r="I15" s="14">
        <v>0.5</v>
      </c>
      <c r="J15" s="18">
        <f t="shared" si="1"/>
        <v>0.38624999999999987</v>
      </c>
      <c r="K15" s="19">
        <f t="shared" si="2"/>
        <v>2.6812499999999993E-2</v>
      </c>
      <c r="L15" s="18">
        <f t="shared" si="3"/>
        <v>0</v>
      </c>
      <c r="M15" s="19">
        <f t="shared" si="10"/>
        <v>2.0712656249999989E-2</v>
      </c>
      <c r="N15" s="9" t="str">
        <f t="shared" si="4"/>
        <v/>
      </c>
      <c r="O15" s="8" t="str">
        <f t="shared" si="5"/>
        <v/>
      </c>
      <c r="P15" s="18">
        <f t="shared" si="6"/>
        <v>5.476045054331764</v>
      </c>
      <c r="Q15" s="19">
        <f t="shared" si="7"/>
        <v>2.0929259104227708E-3</v>
      </c>
      <c r="R15" s="18">
        <f t="shared" si="11"/>
        <v>-3.1242000000000002E-3</v>
      </c>
      <c r="S15" s="19">
        <f t="shared" si="12"/>
        <v>2.1939422430619984E-2</v>
      </c>
      <c r="T15" s="9" t="str">
        <f t="shared" si="8"/>
        <v/>
      </c>
      <c r="U15" s="11" t="str">
        <f t="shared" si="9"/>
        <v/>
      </c>
      <c r="V15" s="19"/>
      <c r="W15" s="19"/>
    </row>
    <row r="16" spans="1:23" ht="13">
      <c r="A16" s="1" t="s">
        <v>8</v>
      </c>
      <c r="B16" s="1" t="s">
        <v>1</v>
      </c>
      <c r="C16" s="2"/>
      <c r="D16" s="12">
        <v>10</v>
      </c>
      <c r="E16" s="6">
        <f t="shared" si="0"/>
        <v>360</v>
      </c>
      <c r="F16" s="13">
        <v>138.6</v>
      </c>
      <c r="G16" s="14">
        <v>0.3</v>
      </c>
      <c r="H16" s="13">
        <v>224.7</v>
      </c>
      <c r="I16" s="14">
        <v>0.5</v>
      </c>
      <c r="J16" s="18">
        <f t="shared" si="1"/>
        <v>0.38124999999999998</v>
      </c>
      <c r="K16" s="19">
        <f t="shared" si="2"/>
        <v>2.6562499999999996E-2</v>
      </c>
      <c r="L16" s="18">
        <f t="shared" si="3"/>
        <v>3.8375000000000214E-3</v>
      </c>
      <c r="M16" s="19">
        <f t="shared" si="10"/>
        <v>2.0253906249999995E-2</v>
      </c>
      <c r="N16" s="9">
        <f t="shared" si="4"/>
        <v>-5.5629341660688159</v>
      </c>
      <c r="O16" s="8">
        <f t="shared" si="5"/>
        <v>5.2778908794787966</v>
      </c>
      <c r="P16" s="18">
        <f t="shared" si="6"/>
        <v>5.4147661791912833</v>
      </c>
      <c r="Q16" s="19">
        <f t="shared" si="7"/>
        <v>2.2251891410769915E-3</v>
      </c>
      <c r="R16" s="18">
        <f t="shared" si="11"/>
        <v>3.1706000000002134E-4</v>
      </c>
      <c r="S16" s="19">
        <f t="shared" si="12"/>
        <v>2.1635295848649844E-2</v>
      </c>
      <c r="T16" s="9">
        <f t="shared" si="8"/>
        <v>-8.0564195275491244</v>
      </c>
      <c r="U16" s="11">
        <f t="shared" si="9"/>
        <v>68.237229069098561</v>
      </c>
      <c r="V16" s="19"/>
      <c r="W16" s="19"/>
    </row>
    <row r="17" spans="1:23" ht="13">
      <c r="A17" s="20">
        <v>2.5400000000000001E-5</v>
      </c>
      <c r="B17" s="20">
        <f>A17*SQRT((M31/L31)*(M48/L48))/SQRT(COUNT(L31:L48)-1)</f>
        <v>9.9117575660162191E-6</v>
      </c>
      <c r="C17" s="2"/>
      <c r="D17" s="12">
        <v>11</v>
      </c>
      <c r="E17" s="6">
        <f t="shared" si="0"/>
        <v>400</v>
      </c>
      <c r="F17" s="13">
        <v>153.5</v>
      </c>
      <c r="G17" s="14">
        <v>0.3</v>
      </c>
      <c r="H17" s="13">
        <v>210.6</v>
      </c>
      <c r="I17" s="14">
        <v>0.5</v>
      </c>
      <c r="J17" s="18">
        <f t="shared" si="1"/>
        <v>0.37750000000000022</v>
      </c>
      <c r="K17" s="19">
        <f t="shared" si="2"/>
        <v>2.6375000000000013E-2</v>
      </c>
      <c r="L17" s="18">
        <f t="shared" si="3"/>
        <v>6.6828124999998295E-3</v>
      </c>
      <c r="M17" s="19">
        <f t="shared" si="10"/>
        <v>1.9913125000000021E-2</v>
      </c>
      <c r="N17" s="9">
        <f t="shared" si="4"/>
        <v>-5.0082163471089718</v>
      </c>
      <c r="O17" s="8">
        <f t="shared" si="5"/>
        <v>2.9797521627309651</v>
      </c>
      <c r="P17" s="18">
        <f t="shared" si="6"/>
        <v>5.3499605996998749</v>
      </c>
      <c r="Q17" s="19">
        <f t="shared" si="7"/>
        <v>2.3741690408357074E-3</v>
      </c>
      <c r="R17" s="18">
        <f t="shared" si="11"/>
        <v>2.7839124999998292E-3</v>
      </c>
      <c r="S17" s="19">
        <f t="shared" si="12"/>
        <v>2.1442199786383509E-2</v>
      </c>
      <c r="T17" s="9">
        <f t="shared" si="8"/>
        <v>-5.8838979666016469</v>
      </c>
      <c r="U17" s="11">
        <f t="shared" si="9"/>
        <v>7.7021816549136597</v>
      </c>
      <c r="V17" s="19"/>
      <c r="W17" s="19"/>
    </row>
    <row r="18" spans="1:23" ht="13">
      <c r="A18" s="2"/>
      <c r="B18" s="2"/>
      <c r="C18" s="2"/>
      <c r="D18" s="12">
        <v>12</v>
      </c>
      <c r="E18" s="6">
        <f t="shared" si="0"/>
        <v>440</v>
      </c>
      <c r="F18" s="13">
        <v>168.8</v>
      </c>
      <c r="G18" s="14">
        <v>0.3</v>
      </c>
      <c r="H18" s="13">
        <v>196.7</v>
      </c>
      <c r="I18" s="14">
        <v>0.5</v>
      </c>
      <c r="J18" s="18">
        <f t="shared" si="1"/>
        <v>0.38625000000000009</v>
      </c>
      <c r="K18" s="19">
        <f t="shared" si="2"/>
        <v>2.6812500000000003E-2</v>
      </c>
      <c r="L18" s="18">
        <f t="shared" si="3"/>
        <v>0</v>
      </c>
      <c r="M18" s="19">
        <f t="shared" si="10"/>
        <v>2.0712656250000006E-2</v>
      </c>
      <c r="N18" s="9" t="str">
        <f t="shared" si="4"/>
        <v/>
      </c>
      <c r="O18" s="8" t="str">
        <f t="shared" si="5"/>
        <v/>
      </c>
      <c r="P18" s="18">
        <f t="shared" si="6"/>
        <v>5.281679725395013</v>
      </c>
      <c r="Q18" s="19">
        <f t="shared" si="7"/>
        <v>2.5419420437214034E-3</v>
      </c>
      <c r="R18" s="18">
        <f t="shared" si="11"/>
        <v>-4.2875200000000004E-3</v>
      </c>
      <c r="S18" s="19">
        <f t="shared" si="12"/>
        <v>2.2393380927143543E-2</v>
      </c>
      <c r="T18" s="9" t="str">
        <f t="shared" si="8"/>
        <v/>
      </c>
      <c r="U18" s="11" t="str">
        <f t="shared" si="9"/>
        <v/>
      </c>
      <c r="V18" s="19"/>
      <c r="W18" s="19"/>
    </row>
    <row r="19" spans="1:23" ht="13">
      <c r="A19" s="1" t="s">
        <v>9</v>
      </c>
      <c r="B19" s="1" t="s">
        <v>1</v>
      </c>
      <c r="C19" s="2"/>
      <c r="D19" s="12">
        <v>13</v>
      </c>
      <c r="E19" s="6">
        <f t="shared" si="0"/>
        <v>480</v>
      </c>
      <c r="F19" s="13">
        <v>184.4</v>
      </c>
      <c r="G19" s="14">
        <v>0.3</v>
      </c>
      <c r="H19" s="13">
        <v>183</v>
      </c>
      <c r="I19" s="14">
        <v>0.5</v>
      </c>
      <c r="J19" s="18">
        <f t="shared" si="1"/>
        <v>0.37374999999999969</v>
      </c>
      <c r="K19" s="19">
        <f t="shared" si="2"/>
        <v>2.6187499999999985E-2</v>
      </c>
      <c r="L19" s="18">
        <f t="shared" si="3"/>
        <v>9.5000000000002305E-3</v>
      </c>
      <c r="M19" s="19">
        <f t="shared" si="10"/>
        <v>1.9575156249999972E-2</v>
      </c>
      <c r="N19" s="9">
        <f t="shared" si="4"/>
        <v>-4.656463480375618</v>
      </c>
      <c r="O19" s="8">
        <f t="shared" si="5"/>
        <v>2.0605427631578417</v>
      </c>
      <c r="P19" s="18">
        <f t="shared" si="6"/>
        <v>5.2094861528414214</v>
      </c>
      <c r="Q19" s="19">
        <f t="shared" si="7"/>
        <v>2.7322404371584699E-3</v>
      </c>
      <c r="R19" s="18">
        <f t="shared" si="11"/>
        <v>4.8162400000002301E-3</v>
      </c>
      <c r="S19" s="19">
        <f t="shared" si="12"/>
        <v>2.1410504345173362E-2</v>
      </c>
      <c r="T19" s="9">
        <f t="shared" si="8"/>
        <v>-5.3357617383301932</v>
      </c>
      <c r="U19" s="11">
        <f t="shared" si="9"/>
        <v>4.4454811938716388</v>
      </c>
      <c r="V19" s="19"/>
      <c r="W19" s="19"/>
    </row>
    <row r="20" spans="1:23" ht="13">
      <c r="A20" s="6">
        <v>129</v>
      </c>
      <c r="B20" s="6">
        <v>1</v>
      </c>
      <c r="C20" s="2"/>
      <c r="D20" s="12">
        <v>14</v>
      </c>
      <c r="E20" s="6">
        <f t="shared" si="0"/>
        <v>520</v>
      </c>
      <c r="F20" s="26">
        <v>198.7</v>
      </c>
      <c r="G20" s="27">
        <v>0.3</v>
      </c>
      <c r="H20" s="13">
        <v>170.4</v>
      </c>
      <c r="I20" s="14">
        <v>0.5</v>
      </c>
      <c r="J20" s="18">
        <f t="shared" si="1"/>
        <v>0.35749999999999993</v>
      </c>
      <c r="K20" s="19">
        <f t="shared" si="2"/>
        <v>2.5374999999999995E-2</v>
      </c>
      <c r="L20" s="18">
        <f t="shared" si="3"/>
        <v>2.1382812500000042E-2</v>
      </c>
      <c r="M20" s="19">
        <f t="shared" si="10"/>
        <v>1.8143124999999993E-2</v>
      </c>
      <c r="N20" s="9">
        <f t="shared" si="4"/>
        <v>-3.8451678338610731</v>
      </c>
      <c r="O20" s="8">
        <f t="shared" si="5"/>
        <v>0.84849104859334834</v>
      </c>
      <c r="P20" s="18">
        <f t="shared" si="6"/>
        <v>5.1381486143952158</v>
      </c>
      <c r="Q20" s="19">
        <f t="shared" si="7"/>
        <v>2.9342723004694834E-3</v>
      </c>
      <c r="R20" s="18">
        <f t="shared" si="11"/>
        <v>1.6335832500000043E-2</v>
      </c>
      <c r="S20" s="19">
        <f t="shared" si="12"/>
        <v>2.0120211228367414E-2</v>
      </c>
      <c r="T20" s="9">
        <f t="shared" si="8"/>
        <v>-4.1143942710404033</v>
      </c>
      <c r="U20" s="11">
        <f t="shared" si="9"/>
        <v>1.2316612103097508</v>
      </c>
      <c r="V20" s="19"/>
      <c r="W20" s="19"/>
    </row>
    <row r="21" spans="1:23" ht="13">
      <c r="A21" s="2"/>
      <c r="B21" s="2"/>
      <c r="C21" s="2"/>
      <c r="D21" s="12">
        <v>15</v>
      </c>
      <c r="E21" s="6">
        <f t="shared" si="0"/>
        <v>560</v>
      </c>
      <c r="F21" s="26">
        <v>213</v>
      </c>
      <c r="G21" s="27">
        <v>0.3</v>
      </c>
      <c r="H21" s="13">
        <v>158.69999999999999</v>
      </c>
      <c r="I21" s="14">
        <v>0.5</v>
      </c>
      <c r="J21" s="18">
        <f t="shared" si="1"/>
        <v>0.35</v>
      </c>
      <c r="K21" s="19">
        <f t="shared" si="2"/>
        <v>2.4999999999999998E-2</v>
      </c>
      <c r="L21" s="18">
        <f t="shared" si="3"/>
        <v>2.6689062500000013E-2</v>
      </c>
      <c r="M21" s="19">
        <f t="shared" si="10"/>
        <v>1.7499999999999998E-2</v>
      </c>
      <c r="N21" s="9">
        <f t="shared" si="4"/>
        <v>-3.6235014416977935</v>
      </c>
      <c r="O21" s="8">
        <f t="shared" si="5"/>
        <v>0.65569931502839374</v>
      </c>
      <c r="P21" s="18">
        <f t="shared" si="6"/>
        <v>5.0670156275323635</v>
      </c>
      <c r="Q21" s="19">
        <f t="shared" si="7"/>
        <v>3.1505986137366103E-3</v>
      </c>
      <c r="R21" s="18">
        <f t="shared" si="11"/>
        <v>2.1278862500000013E-2</v>
      </c>
      <c r="S21" s="19">
        <f t="shared" si="12"/>
        <v>1.9618824361561454E-2</v>
      </c>
      <c r="T21" s="9">
        <f t="shared" si="8"/>
        <v>-3.8500410698847745</v>
      </c>
      <c r="U21" s="11">
        <f t="shared" si="9"/>
        <v>0.92198651885463534</v>
      </c>
      <c r="V21" s="19"/>
      <c r="W21" s="19"/>
    </row>
    <row r="22" spans="1:23" ht="13">
      <c r="A22" s="1" t="s">
        <v>2</v>
      </c>
      <c r="B22" s="1" t="s">
        <v>1</v>
      </c>
      <c r="C22" s="2"/>
      <c r="D22" s="12">
        <v>16</v>
      </c>
      <c r="E22" s="6">
        <f t="shared" si="0"/>
        <v>600</v>
      </c>
      <c r="F22" s="26">
        <v>226.7</v>
      </c>
      <c r="G22" s="27">
        <v>0.3</v>
      </c>
      <c r="H22" s="13">
        <v>147.69999999999999</v>
      </c>
      <c r="I22" s="14">
        <v>0.5</v>
      </c>
      <c r="J22" s="18">
        <f t="shared" si="1"/>
        <v>0.33124999999999999</v>
      </c>
      <c r="K22" s="19">
        <f t="shared" si="2"/>
        <v>2.4062499999999997E-2</v>
      </c>
      <c r="L22" s="18">
        <f t="shared" si="3"/>
        <v>3.9462499999999998E-2</v>
      </c>
      <c r="M22" s="19">
        <f t="shared" si="10"/>
        <v>1.5941406249999998E-2</v>
      </c>
      <c r="N22" s="9">
        <f t="shared" si="4"/>
        <v>-3.2324044250980273</v>
      </c>
      <c r="O22" s="8">
        <f t="shared" si="5"/>
        <v>0.40396341463414631</v>
      </c>
      <c r="P22" s="18">
        <f t="shared" si="6"/>
        <v>4.9951831895373342</v>
      </c>
      <c r="Q22" s="19">
        <f t="shared" si="7"/>
        <v>3.3852403520649968E-3</v>
      </c>
      <c r="R22" s="18">
        <f t="shared" si="11"/>
        <v>3.3704319999999996E-2</v>
      </c>
      <c r="S22" s="19">
        <f t="shared" si="12"/>
        <v>1.8196021690215874E-2</v>
      </c>
      <c r="T22" s="9">
        <f t="shared" si="8"/>
        <v>-3.3901292599284663</v>
      </c>
      <c r="U22" s="11">
        <f t="shared" si="9"/>
        <v>0.53987209029038041</v>
      </c>
      <c r="V22" s="19"/>
      <c r="W22" s="19"/>
    </row>
    <row r="23" spans="1:23" ht="13">
      <c r="A23" s="14">
        <v>6.9</v>
      </c>
      <c r="B23" s="14">
        <v>1.6</v>
      </c>
      <c r="C23" s="2"/>
      <c r="D23" s="12">
        <v>17</v>
      </c>
      <c r="E23" s="6">
        <f t="shared" si="0"/>
        <v>640</v>
      </c>
      <c r="F23" s="26">
        <v>239.5</v>
      </c>
      <c r="G23" s="27">
        <v>0.3</v>
      </c>
      <c r="H23" s="13">
        <v>139</v>
      </c>
      <c r="I23" s="14">
        <v>0.5</v>
      </c>
      <c r="J23" s="18">
        <f t="shared" si="1"/>
        <v>0.29750000000000015</v>
      </c>
      <c r="K23" s="19">
        <f t="shared" si="2"/>
        <v>2.2375000000000006E-2</v>
      </c>
      <c r="L23" s="18">
        <f t="shared" si="3"/>
        <v>6.0682812499999905E-2</v>
      </c>
      <c r="M23" s="19">
        <f t="shared" si="10"/>
        <v>1.3313125000000011E-2</v>
      </c>
      <c r="N23" s="9">
        <f t="shared" si="4"/>
        <v>-2.8020947758725594</v>
      </c>
      <c r="O23" s="8">
        <f t="shared" si="5"/>
        <v>0.21938872724463837</v>
      </c>
      <c r="P23" s="18">
        <f t="shared" si="6"/>
        <v>4.9344739331306915</v>
      </c>
      <c r="Q23" s="19">
        <f t="shared" si="7"/>
        <v>3.5971223021582736E-3</v>
      </c>
      <c r="R23" s="18">
        <f t="shared" si="11"/>
        <v>5.4599512499999905E-2</v>
      </c>
      <c r="S23" s="19">
        <f t="shared" si="12"/>
        <v>1.5694610937060895E-2</v>
      </c>
      <c r="T23" s="9">
        <f t="shared" si="8"/>
        <v>-2.9077303248425679</v>
      </c>
      <c r="U23" s="11">
        <f t="shared" si="9"/>
        <v>0.28744965327411892</v>
      </c>
      <c r="V23" s="19"/>
      <c r="W23" s="19"/>
    </row>
    <row r="24" spans="1:23" ht="13">
      <c r="A24" s="2"/>
      <c r="B24" s="2"/>
      <c r="C24" s="2"/>
      <c r="D24" s="12">
        <v>18</v>
      </c>
      <c r="E24" s="6">
        <f t="shared" si="0"/>
        <v>680</v>
      </c>
      <c r="F24" s="26">
        <v>250.5</v>
      </c>
      <c r="G24" s="27">
        <v>0.3</v>
      </c>
      <c r="H24" s="13">
        <v>133.1</v>
      </c>
      <c r="I24" s="14">
        <v>0.5</v>
      </c>
      <c r="J24" s="18">
        <f t="shared" si="1"/>
        <v>0.25249999999999984</v>
      </c>
      <c r="K24" s="19">
        <f t="shared" si="2"/>
        <v>2.012499999999999E-2</v>
      </c>
      <c r="L24" s="18">
        <f t="shared" si="3"/>
        <v>8.543281250000008E-2</v>
      </c>
      <c r="M24" s="19">
        <f t="shared" si="10"/>
        <v>1.0163124999999988E-2</v>
      </c>
      <c r="N24" s="9">
        <f t="shared" si="4"/>
        <v>-2.4600250306702431</v>
      </c>
      <c r="O24" s="8">
        <f t="shared" si="5"/>
        <v>0.11896044040455743</v>
      </c>
      <c r="P24" s="18">
        <f t="shared" si="6"/>
        <v>4.8911007254010661</v>
      </c>
      <c r="Q24" s="19">
        <f t="shared" si="7"/>
        <v>3.7565740045078888E-3</v>
      </c>
      <c r="R24" s="18">
        <f t="shared" si="11"/>
        <v>7.9070112500000081E-2</v>
      </c>
      <c r="S24" s="19">
        <f t="shared" si="12"/>
        <v>1.265364027028705E-2</v>
      </c>
      <c r="T24" s="9">
        <f t="shared" si="8"/>
        <v>-2.5374203201103795</v>
      </c>
      <c r="U24" s="11">
        <f t="shared" si="9"/>
        <v>0.16003063446111876</v>
      </c>
      <c r="V24" s="19"/>
      <c r="W24" s="19"/>
    </row>
    <row r="25" spans="1:23" ht="13">
      <c r="A25" s="1" t="s">
        <v>18</v>
      </c>
      <c r="B25" s="1" t="s">
        <v>1</v>
      </c>
      <c r="C25" s="2"/>
      <c r="D25" s="12">
        <v>19</v>
      </c>
      <c r="E25" s="6">
        <f t="shared" si="0"/>
        <v>720</v>
      </c>
      <c r="F25" s="26">
        <v>259.7</v>
      </c>
      <c r="G25" s="27">
        <v>0.3</v>
      </c>
      <c r="H25" s="13">
        <v>132.19999999999999</v>
      </c>
      <c r="I25" s="14">
        <v>0.5</v>
      </c>
      <c r="J25" s="18">
        <f t="shared" si="1"/>
        <v>0.23999999999999985</v>
      </c>
      <c r="K25" s="19">
        <f t="shared" si="2"/>
        <v>1.9499999999999993E-2</v>
      </c>
      <c r="L25" s="18">
        <f t="shared" si="3"/>
        <v>9.1589062500000068E-2</v>
      </c>
      <c r="M25" s="19">
        <f t="shared" si="10"/>
        <v>9.3599999999999916E-3</v>
      </c>
      <c r="N25" s="9">
        <f t="shared" si="4"/>
        <v>-2.3904434194532329</v>
      </c>
      <c r="O25" s="8">
        <f t="shared" si="5"/>
        <v>0.10219560878243496</v>
      </c>
      <c r="P25" s="18">
        <f t="shared" si="6"/>
        <v>4.8843159274175862</v>
      </c>
      <c r="Q25" s="19">
        <f t="shared" si="7"/>
        <v>3.7821482602118008E-3</v>
      </c>
      <c r="R25" s="18">
        <f t="shared" si="11"/>
        <v>8.4992682500000069E-2</v>
      </c>
      <c r="S25" s="19">
        <f t="shared" si="12"/>
        <v>1.1941703439894404E-2</v>
      </c>
      <c r="T25" s="9">
        <f t="shared" si="8"/>
        <v>-2.4651901144329189</v>
      </c>
      <c r="U25" s="11">
        <f t="shared" si="9"/>
        <v>0.14050272433623204</v>
      </c>
      <c r="V25" s="19"/>
      <c r="W25" s="19"/>
    </row>
    <row r="26" spans="1:23" ht="13">
      <c r="A26" s="14">
        <v>31.3</v>
      </c>
      <c r="B26" s="14">
        <v>7.9</v>
      </c>
      <c r="C26" s="2"/>
      <c r="D26" s="12">
        <v>20</v>
      </c>
      <c r="E26" s="6">
        <f t="shared" si="0"/>
        <v>760</v>
      </c>
      <c r="F26" s="26">
        <v>269.7</v>
      </c>
      <c r="G26" s="27">
        <v>0.3</v>
      </c>
      <c r="H26" s="13">
        <v>136.5</v>
      </c>
      <c r="I26" s="14">
        <v>0.5</v>
      </c>
      <c r="J26" s="18">
        <f t="shared" si="1"/>
        <v>0.2675000000000004</v>
      </c>
      <c r="K26" s="19">
        <f t="shared" si="2"/>
        <v>2.0875000000000022E-2</v>
      </c>
      <c r="L26" s="18">
        <f t="shared" si="3"/>
        <v>7.7632812499999787E-2</v>
      </c>
      <c r="M26" s="19">
        <f t="shared" si="10"/>
        <v>1.1168125000000029E-2</v>
      </c>
      <c r="N26" s="9">
        <f t="shared" si="4"/>
        <v>-2.5557650996703938</v>
      </c>
      <c r="O26" s="8">
        <f t="shared" si="5"/>
        <v>0.14385830733621893</v>
      </c>
      <c r="P26" s="18">
        <f t="shared" si="6"/>
        <v>4.9163246146250144</v>
      </c>
      <c r="Q26" s="19">
        <f t="shared" si="7"/>
        <v>3.663003663003663E-3</v>
      </c>
      <c r="R26" s="18">
        <f t="shared" si="11"/>
        <v>7.0782432499999784E-2</v>
      </c>
      <c r="S26" s="19">
        <f t="shared" si="12"/>
        <v>1.3848946015554604E-2</v>
      </c>
      <c r="T26" s="9">
        <f t="shared" si="8"/>
        <v>-2.6481444376025167</v>
      </c>
      <c r="U26" s="11">
        <f t="shared" si="9"/>
        <v>0.1956551297605468</v>
      </c>
      <c r="V26" s="19"/>
      <c r="W26" s="19"/>
    </row>
    <row r="27" spans="1:23" ht="13">
      <c r="A27" s="2"/>
      <c r="B27" s="2"/>
      <c r="C27" s="2"/>
      <c r="D27" s="12">
        <v>21</v>
      </c>
      <c r="E27" s="6">
        <f t="shared" si="0"/>
        <v>800</v>
      </c>
      <c r="F27" s="26">
        <v>281.10000000000002</v>
      </c>
      <c r="G27" s="27">
        <v>0.3</v>
      </c>
      <c r="H27" s="13">
        <v>143.80000000000001</v>
      </c>
      <c r="I27" s="14">
        <v>0.5</v>
      </c>
      <c r="J27" s="18">
        <f t="shared" si="1"/>
        <v>0.31125000000000042</v>
      </c>
      <c r="K27" s="19">
        <f t="shared" si="2"/>
        <v>2.306250000000002E-2</v>
      </c>
      <c r="L27" s="18">
        <f t="shared" si="3"/>
        <v>5.2312499999999734E-2</v>
      </c>
      <c r="M27" s="19">
        <f t="shared" si="10"/>
        <v>1.4356406250000031E-2</v>
      </c>
      <c r="N27" s="9">
        <f t="shared" si="4"/>
        <v>-2.9505199307324479</v>
      </c>
      <c r="O27" s="8">
        <f t="shared" si="5"/>
        <v>0.27443548387096972</v>
      </c>
      <c r="P27" s="18">
        <f t="shared" si="6"/>
        <v>4.9684234452869465</v>
      </c>
      <c r="Q27" s="19">
        <f t="shared" si="7"/>
        <v>3.4770514603616131E-3</v>
      </c>
      <c r="R27" s="18">
        <f t="shared" si="11"/>
        <v>4.5172559999999737E-2</v>
      </c>
      <c r="S27" s="19">
        <f t="shared" si="12"/>
        <v>1.7150221301807191E-2</v>
      </c>
      <c r="T27" s="9">
        <f t="shared" si="8"/>
        <v>-3.0972654561374364</v>
      </c>
      <c r="U27" s="11">
        <f t="shared" si="9"/>
        <v>0.37966015877354065</v>
      </c>
      <c r="V27" s="19"/>
      <c r="W27" s="19"/>
    </row>
    <row r="28" spans="1:23" ht="13">
      <c r="A28" s="2"/>
      <c r="B28" s="2"/>
      <c r="C28" s="2"/>
      <c r="D28" s="12">
        <v>22</v>
      </c>
      <c r="E28" s="6">
        <f t="shared" si="0"/>
        <v>840</v>
      </c>
      <c r="F28" s="26">
        <v>294.60000000000002</v>
      </c>
      <c r="G28" s="27">
        <v>0.3</v>
      </c>
      <c r="H28" s="13">
        <v>154</v>
      </c>
      <c r="I28" s="14">
        <v>0.5</v>
      </c>
      <c r="J28" s="18">
        <f t="shared" si="1"/>
        <v>0.34249999999999969</v>
      </c>
      <c r="K28" s="19">
        <f t="shared" si="2"/>
        <v>2.4624999999999984E-2</v>
      </c>
      <c r="L28" s="18">
        <f t="shared" si="3"/>
        <v>3.1882812500000204E-2</v>
      </c>
      <c r="M28" s="19">
        <f t="shared" si="10"/>
        <v>1.6868124999999973E-2</v>
      </c>
      <c r="N28" s="9">
        <f t="shared" si="4"/>
        <v>-3.4456882074959423</v>
      </c>
      <c r="O28" s="8">
        <f t="shared" si="5"/>
        <v>0.52906640529281612</v>
      </c>
      <c r="P28" s="18">
        <f t="shared" si="6"/>
        <v>5.0369526024136295</v>
      </c>
      <c r="Q28" s="19">
        <f t="shared" si="7"/>
        <v>3.246753246753247E-3</v>
      </c>
      <c r="R28" s="18">
        <f t="shared" si="11"/>
        <v>2.4399972500000203E-2</v>
      </c>
      <c r="S28" s="19">
        <f t="shared" si="12"/>
        <v>1.9795748778948352E-2</v>
      </c>
      <c r="T28" s="9">
        <f t="shared" si="8"/>
        <v>-3.7131732737327878</v>
      </c>
      <c r="U28" s="11">
        <f t="shared" si="9"/>
        <v>0.81130209384244956</v>
      </c>
      <c r="V28" s="19"/>
      <c r="W28" s="19"/>
    </row>
    <row r="29" spans="1:23" ht="13">
      <c r="A29" s="2"/>
      <c r="B29" s="2"/>
      <c r="C29" s="2"/>
      <c r="D29" s="12">
        <v>23</v>
      </c>
      <c r="E29" s="6">
        <f t="shared" si="0"/>
        <v>880</v>
      </c>
      <c r="F29" s="26">
        <v>308.5</v>
      </c>
      <c r="G29" s="27">
        <v>0.3</v>
      </c>
      <c r="H29" s="13">
        <v>165.9</v>
      </c>
      <c r="I29" s="14">
        <v>0.5</v>
      </c>
      <c r="J29" s="18">
        <f t="shared" si="1"/>
        <v>0.35</v>
      </c>
      <c r="K29" s="19">
        <f t="shared" si="2"/>
        <v>2.4999999999999998E-2</v>
      </c>
      <c r="L29" s="18">
        <f t="shared" si="3"/>
        <v>2.6689062500000013E-2</v>
      </c>
      <c r="M29" s="19">
        <f t="shared" si="10"/>
        <v>1.7499999999999998E-2</v>
      </c>
      <c r="N29" s="9">
        <f t="shared" si="4"/>
        <v>-3.6235014416977935</v>
      </c>
      <c r="O29" s="8">
        <f t="shared" si="5"/>
        <v>0.65569931502839374</v>
      </c>
      <c r="P29" s="18">
        <f t="shared" si="6"/>
        <v>5.1113851971963991</v>
      </c>
      <c r="Q29" s="19">
        <f t="shared" si="7"/>
        <v>3.0138637733574439E-3</v>
      </c>
      <c r="R29" s="18">
        <f t="shared" si="11"/>
        <v>1.8853162500000013E-2</v>
      </c>
      <c r="S29" s="19">
        <f t="shared" si="12"/>
        <v>2.0565397209116001E-2</v>
      </c>
      <c r="T29" s="9">
        <f t="shared" si="8"/>
        <v>-3.971074607276956</v>
      </c>
      <c r="U29" s="11">
        <f t="shared" si="9"/>
        <v>1.0908194956212778</v>
      </c>
      <c r="V29" s="19"/>
      <c r="W29" s="19"/>
    </row>
    <row r="30" spans="1:23" ht="13">
      <c r="A30" s="2"/>
      <c r="B30" s="2"/>
      <c r="C30" s="2"/>
      <c r="D30" s="12">
        <v>24</v>
      </c>
      <c r="E30" s="6">
        <f t="shared" si="0"/>
        <v>920</v>
      </c>
      <c r="F30" s="26">
        <v>322.60000000000002</v>
      </c>
      <c r="G30" s="27">
        <v>0.3</v>
      </c>
      <c r="H30" s="13">
        <v>178</v>
      </c>
      <c r="I30" s="14">
        <v>0.5</v>
      </c>
      <c r="J30" s="18">
        <f t="shared" si="1"/>
        <v>0.36249999999999999</v>
      </c>
      <c r="K30" s="19">
        <f t="shared" si="2"/>
        <v>2.5624999999999998E-2</v>
      </c>
      <c r="L30" s="18">
        <f t="shared" si="3"/>
        <v>1.7782812499999995E-2</v>
      </c>
      <c r="M30" s="19">
        <f t="shared" si="10"/>
        <v>1.8578124999999997E-2</v>
      </c>
      <c r="N30" s="9">
        <f t="shared" si="4"/>
        <v>-4.0295228780539647</v>
      </c>
      <c r="O30" s="8">
        <f t="shared" si="5"/>
        <v>1.0447236622440912</v>
      </c>
      <c r="P30" s="18">
        <f t="shared" si="6"/>
        <v>5.181783550292085</v>
      </c>
      <c r="Q30" s="19">
        <f t="shared" si="7"/>
        <v>2.8089887640449437E-3</v>
      </c>
      <c r="R30" s="18">
        <f t="shared" si="11"/>
        <v>9.5887724999999934E-3</v>
      </c>
      <c r="S30" s="19">
        <f t="shared" si="12"/>
        <v>2.178327799079683E-2</v>
      </c>
      <c r="T30" s="9">
        <f t="shared" si="8"/>
        <v>-4.6471623961937176</v>
      </c>
      <c r="U30" s="11">
        <f t="shared" si="9"/>
        <v>2.2717483380481545</v>
      </c>
      <c r="V30" s="19"/>
      <c r="W30" s="19"/>
    </row>
    <row r="31" spans="1:23" ht="13">
      <c r="A31" s="2"/>
      <c r="B31" s="2"/>
      <c r="C31" s="2"/>
      <c r="D31" s="12">
        <v>25</v>
      </c>
      <c r="E31" s="6">
        <f t="shared" si="0"/>
        <v>960</v>
      </c>
      <c r="F31" s="13">
        <v>337.5</v>
      </c>
      <c r="G31" s="14">
        <v>0.3</v>
      </c>
      <c r="H31" s="13">
        <v>191.1</v>
      </c>
      <c r="I31" s="14">
        <v>0.5</v>
      </c>
      <c r="J31" s="18">
        <f t="shared" si="1"/>
        <v>0.37374999999999969</v>
      </c>
      <c r="K31" s="19">
        <f t="shared" si="2"/>
        <v>2.6187499999999985E-2</v>
      </c>
      <c r="L31" s="18">
        <f t="shared" si="3"/>
        <v>9.5000000000002305E-3</v>
      </c>
      <c r="M31" s="19">
        <f t="shared" si="10"/>
        <v>1.9575156249999972E-2</v>
      </c>
      <c r="N31" s="9">
        <f t="shared" si="4"/>
        <v>-4.656463480375618</v>
      </c>
      <c r="O31" s="8">
        <f t="shared" si="5"/>
        <v>2.0605427631578417</v>
      </c>
      <c r="P31" s="18">
        <f t="shared" si="6"/>
        <v>5.2527968512462273</v>
      </c>
      <c r="Q31" s="19">
        <f t="shared" si="7"/>
        <v>2.6164311878597592E-3</v>
      </c>
      <c r="R31" s="18">
        <f t="shared" si="11"/>
        <v>9.2750000000023022E-4</v>
      </c>
      <c r="S31" s="19">
        <f t="shared" si="12"/>
        <v>2.2927994428530447E-2</v>
      </c>
      <c r="T31" s="9">
        <f t="shared" si="8"/>
        <v>-6.9830177634824357</v>
      </c>
      <c r="U31" s="11">
        <f t="shared" si="9"/>
        <v>24.720209626441786</v>
      </c>
      <c r="V31" s="19"/>
      <c r="W31" s="19"/>
    </row>
    <row r="32" spans="1:23" ht="13">
      <c r="A32" s="2"/>
      <c r="B32" s="2"/>
      <c r="C32" s="2"/>
      <c r="D32" s="12">
        <v>26</v>
      </c>
      <c r="E32" s="6">
        <f t="shared" si="0"/>
        <v>1000</v>
      </c>
      <c r="F32" s="13">
        <v>352.5</v>
      </c>
      <c r="G32" s="14">
        <v>0.3</v>
      </c>
      <c r="H32" s="13">
        <v>205</v>
      </c>
      <c r="I32" s="14">
        <v>0.5</v>
      </c>
      <c r="J32" s="18">
        <f t="shared" si="1"/>
        <v>0.37374999999999969</v>
      </c>
      <c r="K32" s="19">
        <f t="shared" si="2"/>
        <v>2.6187499999999985E-2</v>
      </c>
      <c r="L32" s="18">
        <f t="shared" si="3"/>
        <v>9.5000000000002305E-3</v>
      </c>
      <c r="M32" s="19">
        <f t="shared" si="10"/>
        <v>1.9575156249999972E-2</v>
      </c>
      <c r="N32" s="9">
        <f t="shared" si="4"/>
        <v>-4.656463480375618</v>
      </c>
      <c r="O32" s="8">
        <f t="shared" si="5"/>
        <v>2.0605427631578417</v>
      </c>
      <c r="P32" s="18">
        <f t="shared" si="6"/>
        <v>5.3230099791384085</v>
      </c>
      <c r="Q32" s="19">
        <f t="shared" si="7"/>
        <v>2.4390243902439024E-3</v>
      </c>
      <c r="R32" s="18">
        <f t="shared" si="11"/>
        <v>5.4650000000023083E-4</v>
      </c>
      <c r="S32" s="19">
        <f t="shared" si="12"/>
        <v>2.3076670792020689E-2</v>
      </c>
      <c r="T32" s="9">
        <f t="shared" si="8"/>
        <v>-7.5119762503472582</v>
      </c>
      <c r="U32" s="11">
        <f t="shared" si="9"/>
        <v>42.226296051255154</v>
      </c>
      <c r="V32" s="19"/>
      <c r="W32" s="19"/>
    </row>
    <row r="33" spans="1:23" ht="13">
      <c r="A33" s="2"/>
      <c r="B33" s="2"/>
      <c r="C33" s="2"/>
      <c r="D33" s="12">
        <v>27</v>
      </c>
      <c r="E33" s="6">
        <f t="shared" si="0"/>
        <v>1040</v>
      </c>
      <c r="F33" s="13">
        <v>367.4</v>
      </c>
      <c r="G33" s="14">
        <v>0.3</v>
      </c>
      <c r="H33" s="13">
        <v>218.7</v>
      </c>
      <c r="I33" s="14">
        <v>0.5</v>
      </c>
      <c r="J33" s="18">
        <f t="shared" si="1"/>
        <v>0.375</v>
      </c>
      <c r="K33" s="19">
        <f t="shared" si="2"/>
        <v>2.6250000000000002E-2</v>
      </c>
      <c r="L33" s="18">
        <f t="shared" si="3"/>
        <v>8.564062499999997E-3</v>
      </c>
      <c r="M33" s="19">
        <f t="shared" si="10"/>
        <v>1.9687500000000004E-2</v>
      </c>
      <c r="N33" s="9">
        <f t="shared" si="4"/>
        <v>-4.7601806102897388</v>
      </c>
      <c r="O33" s="8">
        <f t="shared" si="5"/>
        <v>2.2988505747126449</v>
      </c>
      <c r="P33" s="18">
        <f t="shared" si="6"/>
        <v>5.3877009276827224</v>
      </c>
      <c r="Q33" s="19">
        <f t="shared" si="7"/>
        <v>2.2862368541380889E-3</v>
      </c>
      <c r="R33" s="18">
        <f t="shared" si="11"/>
        <v>-7.6789750000000323E-4</v>
      </c>
      <c r="S33" s="19">
        <f t="shared" si="12"/>
        <v>2.3336699729754364E-2</v>
      </c>
      <c r="T33" s="9" t="str">
        <f t="shared" si="8"/>
        <v/>
      </c>
      <c r="U33" s="11" t="str">
        <f t="shared" si="9"/>
        <v/>
      </c>
      <c r="V33" s="19"/>
      <c r="W33" s="19"/>
    </row>
    <row r="34" spans="1:23" ht="13">
      <c r="A34" s="2"/>
      <c r="B34" s="2"/>
      <c r="C34" s="2"/>
      <c r="D34" s="12">
        <v>28</v>
      </c>
      <c r="E34" s="6">
        <f t="shared" si="0"/>
        <v>1080</v>
      </c>
      <c r="F34" s="13">
        <v>382.5</v>
      </c>
      <c r="G34" s="14">
        <v>0.3</v>
      </c>
      <c r="H34" s="13">
        <v>232.8</v>
      </c>
      <c r="I34" s="14">
        <v>0.5</v>
      </c>
      <c r="J34" s="18">
        <f t="shared" si="1"/>
        <v>0.37750000000000056</v>
      </c>
      <c r="K34" s="19">
        <f t="shared" si="2"/>
        <v>2.637500000000003E-2</v>
      </c>
      <c r="L34" s="18">
        <f t="shared" si="3"/>
        <v>6.6828124999995797E-3</v>
      </c>
      <c r="M34" s="19">
        <f t="shared" si="10"/>
        <v>1.9913125000000052E-2</v>
      </c>
      <c r="N34" s="9">
        <f t="shared" si="4"/>
        <v>-5.0082163471090091</v>
      </c>
      <c r="O34" s="8">
        <f t="shared" si="5"/>
        <v>2.9797521627310815</v>
      </c>
      <c r="P34" s="18">
        <f t="shared" si="6"/>
        <v>5.4501797158572831</v>
      </c>
      <c r="Q34" s="19">
        <f t="shared" si="7"/>
        <v>2.1477663230240547E-3</v>
      </c>
      <c r="R34" s="18">
        <f t="shared" si="11"/>
        <v>-3.0326875000004205E-3</v>
      </c>
      <c r="S34" s="19">
        <f t="shared" si="12"/>
        <v>2.3711992269001256E-2</v>
      </c>
      <c r="T34" s="9" t="str">
        <f t="shared" si="8"/>
        <v/>
      </c>
      <c r="U34" s="11" t="str">
        <f t="shared" si="9"/>
        <v/>
      </c>
      <c r="V34" s="19"/>
      <c r="W34" s="19"/>
    </row>
    <row r="35" spans="1:23" ht="13">
      <c r="A35" s="2"/>
      <c r="B35" s="2"/>
      <c r="C35" s="2"/>
      <c r="D35" s="12">
        <v>29</v>
      </c>
      <c r="E35" s="6">
        <f t="shared" si="0"/>
        <v>1120</v>
      </c>
      <c r="F35" s="13">
        <v>397.6</v>
      </c>
      <c r="G35" s="14">
        <v>0.3</v>
      </c>
      <c r="H35" s="13">
        <v>246.8</v>
      </c>
      <c r="I35" s="14">
        <v>0.5</v>
      </c>
      <c r="J35" s="18">
        <f t="shared" si="1"/>
        <v>0.375</v>
      </c>
      <c r="K35" s="19">
        <f t="shared" si="2"/>
        <v>2.6250000000000002E-2</v>
      </c>
      <c r="L35" s="18">
        <f t="shared" si="3"/>
        <v>8.564062499999997E-3</v>
      </c>
      <c r="M35" s="19">
        <f t="shared" si="10"/>
        <v>1.9687500000000004E-2</v>
      </c>
      <c r="N35" s="9">
        <f t="shared" si="4"/>
        <v>-4.7601806102897388</v>
      </c>
      <c r="O35" s="8">
        <f t="shared" si="5"/>
        <v>2.2988505747126449</v>
      </c>
      <c r="P35" s="18">
        <f t="shared" si="6"/>
        <v>5.5085782920312329</v>
      </c>
      <c r="Q35" s="19">
        <f t="shared" si="7"/>
        <v>2.0259319286871961E-3</v>
      </c>
      <c r="R35" s="18">
        <f t="shared" si="11"/>
        <v>-1.5349775000000031E-3</v>
      </c>
      <c r="S35" s="19">
        <f t="shared" si="12"/>
        <v>2.3636034808248052E-2</v>
      </c>
      <c r="T35" s="9" t="str">
        <f t="shared" si="8"/>
        <v/>
      </c>
      <c r="U35" s="11" t="str">
        <f t="shared" si="9"/>
        <v/>
      </c>
      <c r="V35" s="19"/>
      <c r="W35" s="19"/>
    </row>
    <row r="36" spans="1:23" ht="13">
      <c r="A36" s="2"/>
      <c r="B36" s="2"/>
      <c r="C36" s="2"/>
      <c r="D36" s="12">
        <v>30</v>
      </c>
      <c r="E36" s="6">
        <f t="shared" si="0"/>
        <v>1160</v>
      </c>
      <c r="F36" s="13">
        <v>412.5</v>
      </c>
      <c r="G36" s="14">
        <v>0.3</v>
      </c>
      <c r="H36" s="13">
        <v>260.89999999999998</v>
      </c>
      <c r="I36" s="14">
        <v>0.5</v>
      </c>
      <c r="J36" s="18">
        <f t="shared" si="1"/>
        <v>0.37249999999999944</v>
      </c>
      <c r="K36" s="19">
        <f t="shared" si="2"/>
        <v>2.6124999999999971E-2</v>
      </c>
      <c r="L36" s="18">
        <f t="shared" si="3"/>
        <v>1.0432812500000416E-2</v>
      </c>
      <c r="M36" s="19">
        <f t="shared" si="10"/>
        <v>1.9463124999999949E-2</v>
      </c>
      <c r="N36" s="9">
        <f t="shared" si="4"/>
        <v>-4.5627993914779461</v>
      </c>
      <c r="O36" s="8">
        <f t="shared" si="5"/>
        <v>1.8655683690279274</v>
      </c>
      <c r="P36" s="18">
        <f t="shared" si="6"/>
        <v>5.5641371921426828</v>
      </c>
      <c r="Q36" s="19">
        <f t="shared" si="7"/>
        <v>1.9164430816404755E-3</v>
      </c>
      <c r="R36" s="18">
        <f t="shared" si="11"/>
        <v>-4.468749999958499E-5</v>
      </c>
      <c r="S36" s="19">
        <f t="shared" si="12"/>
        <v>2.355934499598164E-2</v>
      </c>
      <c r="T36" s="9" t="str">
        <f t="shared" si="8"/>
        <v/>
      </c>
      <c r="U36" s="11" t="str">
        <f t="shared" si="9"/>
        <v/>
      </c>
      <c r="V36" s="19"/>
      <c r="W36" s="19"/>
    </row>
    <row r="37" spans="1:23" ht="13">
      <c r="A37" s="2"/>
      <c r="B37" s="2"/>
      <c r="C37" s="2"/>
      <c r="D37" s="12">
        <v>31</v>
      </c>
      <c r="E37" s="6">
        <f t="shared" si="0"/>
        <v>1200</v>
      </c>
      <c r="F37" s="13">
        <v>427.4</v>
      </c>
      <c r="G37" s="14">
        <v>0.3</v>
      </c>
      <c r="H37" s="13">
        <v>275</v>
      </c>
      <c r="I37" s="14">
        <v>0.5</v>
      </c>
      <c r="J37" s="18">
        <f t="shared" si="1"/>
        <v>0.375</v>
      </c>
      <c r="K37" s="19">
        <f t="shared" si="2"/>
        <v>2.6250000000000002E-2</v>
      </c>
      <c r="L37" s="18">
        <f t="shared" si="3"/>
        <v>8.564062499999997E-3</v>
      </c>
      <c r="M37" s="19">
        <f t="shared" si="10"/>
        <v>1.9687500000000004E-2</v>
      </c>
      <c r="N37" s="9">
        <f t="shared" si="4"/>
        <v>-4.7601806102897388</v>
      </c>
      <c r="O37" s="8">
        <f t="shared" si="5"/>
        <v>2.2988505747126449</v>
      </c>
      <c r="P37" s="18">
        <f t="shared" si="6"/>
        <v>5.6167710976665717</v>
      </c>
      <c r="Q37" s="19">
        <f t="shared" si="7"/>
        <v>1.8181818181818182E-3</v>
      </c>
      <c r="R37" s="18">
        <f t="shared" si="11"/>
        <v>-2.2918975000000025E-3</v>
      </c>
      <c r="S37" s="19">
        <f t="shared" si="12"/>
        <v>2.3931405183715337E-2</v>
      </c>
      <c r="T37" s="9" t="str">
        <f t="shared" si="8"/>
        <v/>
      </c>
      <c r="U37" s="11" t="str">
        <f t="shared" si="9"/>
        <v/>
      </c>
      <c r="V37" s="19"/>
      <c r="W37" s="19"/>
    </row>
    <row r="38" spans="1:23" ht="13">
      <c r="A38" s="2"/>
      <c r="B38" s="2"/>
      <c r="C38" s="2"/>
      <c r="D38" s="12">
        <v>32</v>
      </c>
      <c r="E38" s="6">
        <f t="shared" si="0"/>
        <v>1240</v>
      </c>
      <c r="F38" s="13">
        <v>442.5</v>
      </c>
      <c r="G38" s="14">
        <v>0.3</v>
      </c>
      <c r="H38" s="13">
        <v>289.2</v>
      </c>
      <c r="I38" s="14">
        <v>0.5</v>
      </c>
      <c r="J38" s="18">
        <f t="shared" si="1"/>
        <v>0.375</v>
      </c>
      <c r="K38" s="19">
        <f t="shared" si="2"/>
        <v>2.6250000000000002E-2</v>
      </c>
      <c r="L38" s="18">
        <f t="shared" si="3"/>
        <v>8.564062499999997E-3</v>
      </c>
      <c r="M38" s="19">
        <f t="shared" si="10"/>
        <v>1.9687500000000004E-2</v>
      </c>
      <c r="N38" s="9">
        <f t="shared" si="4"/>
        <v>-4.7601806102897388</v>
      </c>
      <c r="O38" s="8">
        <f t="shared" si="5"/>
        <v>2.2988505747126449</v>
      </c>
      <c r="P38" s="18">
        <f t="shared" ref="P38:P47" si="13">LN(H38)</f>
        <v>5.6671184902846097</v>
      </c>
      <c r="Q38" s="19">
        <f t="shared" ref="Q38:Q47" si="14">I38/H38</f>
        <v>1.7289073305670818E-3</v>
      </c>
      <c r="R38" s="18">
        <f t="shared" si="11"/>
        <v>-2.6754375000000025E-3</v>
      </c>
      <c r="S38" s="19">
        <f t="shared" si="12"/>
        <v>2.4081072722962182E-2</v>
      </c>
      <c r="T38" s="9" t="str">
        <f t="shared" si="8"/>
        <v/>
      </c>
      <c r="U38" s="11" t="str">
        <f t="shared" si="9"/>
        <v/>
      </c>
      <c r="V38" s="19"/>
      <c r="W38" s="19"/>
    </row>
    <row r="39" spans="1:23" ht="13">
      <c r="A39" s="2"/>
      <c r="B39" s="2"/>
      <c r="C39" s="2"/>
      <c r="D39" s="12">
        <v>33</v>
      </c>
      <c r="E39" s="6">
        <f t="shared" si="0"/>
        <v>1280</v>
      </c>
      <c r="F39" s="13">
        <v>457.4</v>
      </c>
      <c r="G39" s="14">
        <v>0.3</v>
      </c>
      <c r="H39" s="13">
        <v>303.89999999999998</v>
      </c>
      <c r="I39" s="14">
        <v>0.5</v>
      </c>
      <c r="J39" s="18">
        <f t="shared" si="1"/>
        <v>0.37250000000000016</v>
      </c>
      <c r="K39" s="19">
        <f t="shared" si="2"/>
        <v>2.6125000000000006E-2</v>
      </c>
      <c r="L39" s="18">
        <f t="shared" si="3"/>
        <v>1.0432812499999888E-2</v>
      </c>
      <c r="M39" s="19">
        <f t="shared" si="10"/>
        <v>1.9463125000000012E-2</v>
      </c>
      <c r="N39" s="9">
        <f t="shared" si="4"/>
        <v>-4.5627993914779967</v>
      </c>
      <c r="O39" s="8">
        <f t="shared" si="5"/>
        <v>1.8655683690280276</v>
      </c>
      <c r="P39" s="18">
        <f t="shared" si="13"/>
        <v>5.7166986999227474</v>
      </c>
      <c r="Q39" s="19">
        <f t="shared" si="14"/>
        <v>1.6452780519907865E-3</v>
      </c>
      <c r="R39" s="18">
        <f t="shared" si="11"/>
        <v>-1.1851475000001117E-3</v>
      </c>
      <c r="S39" s="19">
        <f t="shared" si="12"/>
        <v>2.4004382910695829E-2</v>
      </c>
      <c r="T39" s="9" t="str">
        <f t="shared" si="8"/>
        <v/>
      </c>
      <c r="U39" s="11" t="str">
        <f t="shared" si="9"/>
        <v/>
      </c>
      <c r="V39" s="19"/>
      <c r="W39" s="19"/>
    </row>
    <row r="40" spans="1:23" ht="13">
      <c r="A40" s="2"/>
      <c r="B40" s="2"/>
      <c r="C40" s="2"/>
      <c r="D40" s="12">
        <v>34</v>
      </c>
      <c r="E40" s="6">
        <f t="shared" si="0"/>
        <v>1320</v>
      </c>
      <c r="F40" s="13">
        <v>472.3</v>
      </c>
      <c r="G40" s="14">
        <v>0.3</v>
      </c>
      <c r="H40" s="13">
        <v>318</v>
      </c>
      <c r="I40" s="14">
        <v>0.5</v>
      </c>
      <c r="J40" s="18">
        <f t="shared" si="1"/>
        <v>0.37000000000000027</v>
      </c>
      <c r="K40" s="19">
        <f t="shared" si="2"/>
        <v>2.6000000000000016E-2</v>
      </c>
      <c r="L40" s="18">
        <f t="shared" si="3"/>
        <v>1.2289062499999781E-2</v>
      </c>
      <c r="M40" s="19">
        <f t="shared" si="10"/>
        <v>1.9240000000000024E-2</v>
      </c>
      <c r="N40" s="9">
        <f t="shared" si="4"/>
        <v>-4.3990456398434938</v>
      </c>
      <c r="O40" s="8">
        <f t="shared" si="5"/>
        <v>1.5656198347107737</v>
      </c>
      <c r="P40" s="18">
        <f t="shared" si="13"/>
        <v>5.7620513827801769</v>
      </c>
      <c r="Q40" s="19">
        <f t="shared" si="14"/>
        <v>1.5723270440251573E-3</v>
      </c>
      <c r="R40" s="18">
        <f t="shared" si="11"/>
        <v>2.9264249999978037E-4</v>
      </c>
      <c r="S40" s="19">
        <f t="shared" si="12"/>
        <v>2.3928943098429484E-2</v>
      </c>
      <c r="T40" s="9">
        <f t="shared" si="8"/>
        <v>-8.1365588304393306</v>
      </c>
      <c r="U40" s="11">
        <f t="shared" si="9"/>
        <v>81.768516529374381</v>
      </c>
      <c r="V40" s="19"/>
      <c r="W40" s="19"/>
    </row>
    <row r="41" spans="1:23" ht="13">
      <c r="A41" s="2"/>
      <c r="B41" s="2"/>
      <c r="C41" s="2"/>
      <c r="D41" s="12">
        <v>35</v>
      </c>
      <c r="E41" s="6">
        <f t="shared" si="0"/>
        <v>1360</v>
      </c>
      <c r="F41" s="13">
        <v>487</v>
      </c>
      <c r="G41" s="14">
        <v>0.3</v>
      </c>
      <c r="H41" s="13">
        <v>332.1</v>
      </c>
      <c r="I41" s="14">
        <v>0.5</v>
      </c>
      <c r="J41" s="18">
        <f t="shared" si="1"/>
        <v>0.36875000000000002</v>
      </c>
      <c r="K41" s="19">
        <f t="shared" si="2"/>
        <v>2.5937500000000002E-2</v>
      </c>
      <c r="L41" s="18">
        <f t="shared" si="3"/>
        <v>1.3212499999999988E-2</v>
      </c>
      <c r="M41" s="19">
        <f t="shared" si="10"/>
        <v>1.9128906250000004E-2</v>
      </c>
      <c r="N41" s="9">
        <f t="shared" si="4"/>
        <v>-4.3265919277857821</v>
      </c>
      <c r="O41" s="8">
        <f t="shared" si="5"/>
        <v>1.4477885525070973</v>
      </c>
      <c r="P41" s="18">
        <f t="shared" si="13"/>
        <v>5.8054361283827012</v>
      </c>
      <c r="Q41" s="19">
        <f t="shared" si="14"/>
        <v>1.5055706112616681E-3</v>
      </c>
      <c r="R41" s="18">
        <f t="shared" si="11"/>
        <v>8.426999999999879E-4</v>
      </c>
      <c r="S41" s="19">
        <f t="shared" si="12"/>
        <v>2.3963552184649902E-2</v>
      </c>
      <c r="T41" s="9">
        <f t="shared" si="8"/>
        <v>-7.0788995351859807</v>
      </c>
      <c r="U41" s="11">
        <f t="shared" si="9"/>
        <v>28.436634845912241</v>
      </c>
      <c r="V41" s="19"/>
      <c r="W41" s="19"/>
    </row>
    <row r="42" spans="1:23" ht="13">
      <c r="A42" s="2"/>
      <c r="B42" s="2"/>
      <c r="C42" s="2"/>
      <c r="D42" s="12">
        <v>36</v>
      </c>
      <c r="E42" s="6">
        <f t="shared" si="0"/>
        <v>1400</v>
      </c>
      <c r="F42" s="13">
        <v>501.8</v>
      </c>
      <c r="G42" s="14">
        <v>0.3</v>
      </c>
      <c r="H42" s="13">
        <v>346.7</v>
      </c>
      <c r="I42" s="14">
        <v>0.5</v>
      </c>
      <c r="J42" s="18">
        <f t="shared" si="1"/>
        <v>0.37000000000000027</v>
      </c>
      <c r="K42" s="19">
        <f t="shared" si="2"/>
        <v>2.6000000000000016E-2</v>
      </c>
      <c r="L42" s="18">
        <f t="shared" si="3"/>
        <v>1.2289062499999781E-2</v>
      </c>
      <c r="M42" s="19">
        <f t="shared" si="10"/>
        <v>1.9240000000000024E-2</v>
      </c>
      <c r="N42" s="9">
        <f t="shared" si="4"/>
        <v>-4.3990456398434938</v>
      </c>
      <c r="O42" s="8">
        <f t="shared" si="5"/>
        <v>1.5656198347107737</v>
      </c>
      <c r="P42" s="18">
        <f t="shared" si="13"/>
        <v>5.8484598526909775</v>
      </c>
      <c r="Q42" s="19">
        <f t="shared" si="14"/>
        <v>1.442169022209403E-3</v>
      </c>
      <c r="R42" s="18">
        <f t="shared" si="11"/>
        <v>-4.5665750000021925E-4</v>
      </c>
      <c r="S42" s="19">
        <f t="shared" si="12"/>
        <v>2.4221339946626962E-2</v>
      </c>
      <c r="T42" s="9" t="str">
        <f t="shared" si="8"/>
        <v/>
      </c>
      <c r="U42" s="11" t="str">
        <f t="shared" si="9"/>
        <v/>
      </c>
      <c r="V42" s="19"/>
      <c r="W42" s="19"/>
    </row>
    <row r="43" spans="1:23" ht="13">
      <c r="A43" s="2"/>
      <c r="B43" s="2"/>
      <c r="C43" s="2"/>
      <c r="D43" s="12">
        <v>37</v>
      </c>
      <c r="E43" s="6">
        <f t="shared" si="0"/>
        <v>1440</v>
      </c>
      <c r="F43" s="13">
        <v>516.6</v>
      </c>
      <c r="G43" s="14">
        <v>0.3</v>
      </c>
      <c r="H43" s="13">
        <v>361.1</v>
      </c>
      <c r="I43" s="14">
        <v>0.5</v>
      </c>
      <c r="J43" s="18">
        <f t="shared" si="1"/>
        <v>0.36999999999999955</v>
      </c>
      <c r="K43" s="19">
        <f t="shared" si="2"/>
        <v>2.5999999999999981E-2</v>
      </c>
      <c r="L43" s="18">
        <f t="shared" si="3"/>
        <v>1.2289062500000336E-2</v>
      </c>
      <c r="M43" s="19">
        <f t="shared" si="10"/>
        <v>1.9239999999999962E-2</v>
      </c>
      <c r="N43" s="9">
        <f t="shared" si="4"/>
        <v>-4.3990456398434494</v>
      </c>
      <c r="O43" s="8">
        <f t="shared" si="5"/>
        <v>1.565619834710698</v>
      </c>
      <c r="P43" s="18">
        <f t="shared" si="13"/>
        <v>5.8891549282834124</v>
      </c>
      <c r="Q43" s="19">
        <f t="shared" si="14"/>
        <v>1.3846579894765993E-3</v>
      </c>
      <c r="R43" s="18">
        <f t="shared" si="11"/>
        <v>-8.3257749999966421E-4</v>
      </c>
      <c r="S43" s="19">
        <f t="shared" si="12"/>
        <v>2.436803395860394E-2</v>
      </c>
      <c r="T43" s="9" t="str">
        <f t="shared" si="8"/>
        <v/>
      </c>
      <c r="U43" s="11" t="str">
        <f t="shared" si="9"/>
        <v/>
      </c>
      <c r="V43" s="19"/>
      <c r="W43" s="19"/>
    </row>
    <row r="44" spans="1:23" ht="13">
      <c r="A44" s="2"/>
      <c r="B44" s="2"/>
      <c r="C44" s="2"/>
      <c r="D44" s="12">
        <v>38</v>
      </c>
      <c r="E44" s="6">
        <f t="shared" si="0"/>
        <v>1480</v>
      </c>
      <c r="F44" s="13">
        <v>531.4</v>
      </c>
      <c r="G44" s="14">
        <v>0.3</v>
      </c>
      <c r="H44" s="13">
        <v>375.4</v>
      </c>
      <c r="I44" s="14">
        <v>0.5</v>
      </c>
      <c r="J44" s="18">
        <f t="shared" si="1"/>
        <v>0.37000000000000027</v>
      </c>
      <c r="K44" s="19">
        <f t="shared" si="2"/>
        <v>2.6000000000000016E-2</v>
      </c>
      <c r="L44" s="18">
        <f t="shared" si="3"/>
        <v>1.2289062499999781E-2</v>
      </c>
      <c r="M44" s="19">
        <f t="shared" si="10"/>
        <v>1.9240000000000024E-2</v>
      </c>
      <c r="N44" s="9">
        <f t="shared" si="4"/>
        <v>-4.3990456398434938</v>
      </c>
      <c r="O44" s="8">
        <f t="shared" si="5"/>
        <v>1.5656198347107737</v>
      </c>
      <c r="P44" s="18">
        <f t="shared" si="13"/>
        <v>5.9279921241524081</v>
      </c>
      <c r="Q44" s="19">
        <f t="shared" si="14"/>
        <v>1.3319126265316996E-3</v>
      </c>
      <c r="R44" s="18">
        <f t="shared" si="11"/>
        <v>-1.2084975000002194E-3</v>
      </c>
      <c r="S44" s="19">
        <f t="shared" si="12"/>
        <v>2.4514727970581043E-2</v>
      </c>
      <c r="T44" s="9" t="str">
        <f t="shared" si="8"/>
        <v/>
      </c>
      <c r="U44" s="11" t="str">
        <f t="shared" si="9"/>
        <v/>
      </c>
      <c r="V44" s="19"/>
      <c r="W44" s="19"/>
    </row>
    <row r="45" spans="1:23" ht="13">
      <c r="A45" s="2"/>
      <c r="B45" s="2"/>
      <c r="C45" s="2"/>
      <c r="D45" s="12">
        <v>39</v>
      </c>
      <c r="E45" s="6">
        <f t="shared" si="0"/>
        <v>1520</v>
      </c>
      <c r="F45" s="13">
        <v>546.20000000000005</v>
      </c>
      <c r="G45" s="14">
        <v>0.3</v>
      </c>
      <c r="H45" s="13">
        <v>389.9</v>
      </c>
      <c r="I45" s="14">
        <v>0.5</v>
      </c>
      <c r="J45" s="18">
        <f t="shared" si="1"/>
        <v>0.3637500000000003</v>
      </c>
      <c r="K45" s="19">
        <f t="shared" si="2"/>
        <v>2.5687500000000016E-2</v>
      </c>
      <c r="L45" s="18">
        <f t="shared" si="3"/>
        <v>1.6874999999999779E-2</v>
      </c>
      <c r="M45" s="19">
        <f t="shared" si="10"/>
        <v>1.8687656250000028E-2</v>
      </c>
      <c r="N45" s="9">
        <f t="shared" si="4"/>
        <v>-4.0819220422235567</v>
      </c>
      <c r="O45" s="8">
        <f t="shared" si="5"/>
        <v>1.1074166666666829</v>
      </c>
      <c r="P45" s="18">
        <f t="shared" si="13"/>
        <v>5.9658902959885518</v>
      </c>
      <c r="Q45" s="19">
        <f t="shared" si="14"/>
        <v>1.2823800974608875E-3</v>
      </c>
      <c r="R45" s="18">
        <f t="shared" si="11"/>
        <v>3.0015199999997768E-3</v>
      </c>
      <c r="S45" s="19">
        <f t="shared" si="12"/>
        <v>2.4109078232558086E-2</v>
      </c>
      <c r="T45" s="9">
        <f t="shared" si="8"/>
        <v>-5.8086364519596518</v>
      </c>
      <c r="U45" s="11">
        <f t="shared" si="9"/>
        <v>8.0322897173964787</v>
      </c>
      <c r="V45" s="19"/>
      <c r="W45" s="19"/>
    </row>
    <row r="46" spans="1:23" ht="13">
      <c r="A46" s="2"/>
      <c r="B46" s="2"/>
      <c r="C46" s="2"/>
      <c r="D46" s="12">
        <v>40</v>
      </c>
      <c r="E46" s="6">
        <f t="shared" si="0"/>
        <v>1560</v>
      </c>
      <c r="F46" s="13">
        <v>560.5</v>
      </c>
      <c r="G46" s="14">
        <v>0.3</v>
      </c>
      <c r="H46" s="13">
        <v>403.9</v>
      </c>
      <c r="I46" s="14">
        <v>0.5</v>
      </c>
      <c r="J46" s="18">
        <f t="shared" si="1"/>
        <v>0.36249999999999999</v>
      </c>
      <c r="K46" s="19">
        <f t="shared" si="2"/>
        <v>2.5624999999999998E-2</v>
      </c>
      <c r="L46" s="18">
        <f t="shared" si="3"/>
        <v>1.7782812499999995E-2</v>
      </c>
      <c r="M46" s="19">
        <f t="shared" si="10"/>
        <v>1.8578124999999997E-2</v>
      </c>
      <c r="N46" s="9">
        <f t="shared" si="4"/>
        <v>-4.0295228780539647</v>
      </c>
      <c r="O46" s="8">
        <f t="shared" si="5"/>
        <v>1.0447236622440912</v>
      </c>
      <c r="P46" s="18">
        <f t="shared" si="13"/>
        <v>6.0011673225693674</v>
      </c>
      <c r="Q46" s="19">
        <f t="shared" si="14"/>
        <v>1.2379301807378064E-3</v>
      </c>
      <c r="R46" s="18">
        <f t="shared" si="11"/>
        <v>3.5461124999999951E-3</v>
      </c>
      <c r="S46" s="19">
        <f t="shared" si="12"/>
        <v>2.4141285115752087E-2</v>
      </c>
      <c r="T46" s="9">
        <f t="shared" si="8"/>
        <v>-5.6419033459450532</v>
      </c>
      <c r="U46" s="11">
        <f t="shared" si="9"/>
        <v>6.8078170435236105</v>
      </c>
      <c r="V46" s="19"/>
      <c r="W46" s="19"/>
    </row>
    <row r="47" spans="1:23" ht="13">
      <c r="A47" s="2"/>
      <c r="B47" s="2"/>
      <c r="C47" s="2"/>
      <c r="D47" s="12">
        <v>41</v>
      </c>
      <c r="E47" s="6">
        <f t="shared" si="0"/>
        <v>1600</v>
      </c>
      <c r="F47" s="13">
        <v>575.20000000000005</v>
      </c>
      <c r="G47" s="14">
        <v>0.3</v>
      </c>
      <c r="H47" s="13">
        <v>418.1</v>
      </c>
      <c r="I47" s="14">
        <v>0.5</v>
      </c>
      <c r="J47" s="18">
        <f t="shared" si="1"/>
        <v>0.3637500000000003</v>
      </c>
      <c r="K47" s="19">
        <f t="shared" si="2"/>
        <v>2.5687500000000016E-2</v>
      </c>
      <c r="L47" s="18">
        <f t="shared" si="3"/>
        <v>1.6874999999999779E-2</v>
      </c>
      <c r="M47" s="19">
        <f t="shared" si="10"/>
        <v>1.8687656250000028E-2</v>
      </c>
      <c r="N47" s="9">
        <f t="shared" si="4"/>
        <v>-4.0819220422235567</v>
      </c>
      <c r="O47" s="8">
        <f t="shared" si="5"/>
        <v>1.1074166666666829</v>
      </c>
      <c r="P47" s="18">
        <f t="shared" si="13"/>
        <v>6.0357206383625197</v>
      </c>
      <c r="Q47" s="19">
        <f t="shared" si="14"/>
        <v>1.1958861516383639E-3</v>
      </c>
      <c r="R47" s="18">
        <f t="shared" si="11"/>
        <v>2.2649199999997781E-3</v>
      </c>
      <c r="S47" s="19">
        <f t="shared" si="12"/>
        <v>2.4396519201972559E-2</v>
      </c>
      <c r="T47" s="9">
        <f t="shared" si="8"/>
        <v>-6.0902158407593072</v>
      </c>
      <c r="U47" s="11">
        <f t="shared" si="9"/>
        <v>10.77147060469021</v>
      </c>
      <c r="V47" s="19"/>
      <c r="W47" s="19"/>
    </row>
    <row r="48" spans="1:23" ht="13">
      <c r="A48" s="2"/>
      <c r="B48" s="2"/>
      <c r="C48" s="2"/>
      <c r="D48" s="12">
        <v>48</v>
      </c>
      <c r="E48" s="6">
        <f t="shared" si="0"/>
        <v>1880</v>
      </c>
      <c r="F48" s="13">
        <v>589.6</v>
      </c>
      <c r="G48" s="14">
        <v>0.3</v>
      </c>
      <c r="H48" s="13">
        <v>432.1</v>
      </c>
      <c r="I48" s="14">
        <v>0.5</v>
      </c>
      <c r="J48" s="18">
        <f t="shared" si="1"/>
        <v>0.36624999999999941</v>
      </c>
      <c r="K48" s="19">
        <f t="shared" si="2"/>
        <v>2.5812499999999971E-2</v>
      </c>
      <c r="L48" s="18">
        <f>$J$7^2-J48^2</f>
        <v>1.5050000000000424E-2</v>
      </c>
      <c r="M48" s="19">
        <f t="shared" si="10"/>
        <v>1.890765624999995E-2</v>
      </c>
      <c r="N48" s="9">
        <f>IF(L48&gt;0,LN(L48),"")</f>
        <v>-4.1963772877872243</v>
      </c>
      <c r="O48" s="8">
        <f>IF(L48&gt;0,M48/L48,"")</f>
        <v>1.2563226744185658</v>
      </c>
      <c r="P48" s="18">
        <f>LN(H48)</f>
        <v>6.0686570429378879</v>
      </c>
      <c r="Q48" s="19">
        <f>I48/H48</f>
        <v>1.1571395510298541E-3</v>
      </c>
      <c r="R48" s="18">
        <f t="shared" si="11"/>
        <v>7.4160000000423471E-5</v>
      </c>
      <c r="S48" s="19">
        <f t="shared" si="12"/>
        <v>2.4759248510923114E-2</v>
      </c>
      <c r="T48" s="9">
        <f>IF(R48&gt;0,LN(R48),"")</f>
        <v>-9.5092856367009642</v>
      </c>
      <c r="U48" s="11">
        <f>IF(R48&gt;0,S48/R48,"")</f>
        <v>333.86257430935456</v>
      </c>
      <c r="V48" s="19"/>
      <c r="W48" s="19"/>
    </row>
    <row r="49" spans="1:23" ht="13">
      <c r="A49" s="2"/>
      <c r="B49" s="2"/>
      <c r="C49" s="2"/>
      <c r="D49" s="12">
        <v>49</v>
      </c>
      <c r="E49" s="6">
        <f t="shared" si="0"/>
        <v>1920</v>
      </c>
      <c r="F49" s="13">
        <v>604.5</v>
      </c>
      <c r="G49" s="14">
        <v>0.3</v>
      </c>
      <c r="H49" s="13"/>
      <c r="I49" s="14"/>
      <c r="J49" s="15"/>
      <c r="K49" s="16"/>
      <c r="L49" s="15"/>
      <c r="M49" s="16"/>
      <c r="N49" s="10"/>
      <c r="O49" s="17"/>
      <c r="P49" s="18"/>
      <c r="Q49" s="19"/>
      <c r="R49" s="15"/>
      <c r="S49" s="16"/>
      <c r="T49" s="10"/>
      <c r="U49" s="24"/>
      <c r="V49" s="19"/>
      <c r="W49" s="19"/>
    </row>
  </sheetData>
  <phoneticPr fontId="13" type="noConversion"/>
  <printOptions horizontalCentered="1" verticalCentered="1" gridLines="1" gridLinesSet="0"/>
  <pageMargins left="0.39370078740157483" right="0.39370078740157483" top="0.59055118110236227" bottom="0.59055118110236227" header="0" footer="0"/>
  <pageSetup paperSize="9" scale="76" fitToHeight="2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55"/>
  <sheetViews>
    <sheetView tabSelected="1" topLeftCell="A14" zoomScale="137" zoomScaleNormal="137" zoomScalePageLayoutView="137" workbookViewId="0">
      <selection activeCell="I5" sqref="I5"/>
    </sheetView>
  </sheetViews>
  <sheetFormatPr baseColWidth="10" defaultColWidth="10.7109375" defaultRowHeight="12" customHeight="1" x14ac:dyDescent="0"/>
  <cols>
    <col min="1" max="1" width="6.7109375" bestFit="1" customWidth="1"/>
    <col min="2" max="2" width="6.28515625" bestFit="1" customWidth="1"/>
    <col min="3" max="3" width="6.28515625" customWidth="1"/>
    <col min="4" max="5" width="4.85546875" bestFit="1" customWidth="1"/>
    <col min="6" max="6" width="10.42578125" bestFit="1" customWidth="1"/>
    <col min="7" max="7" width="5.7109375" customWidth="1"/>
    <col min="8" max="8" width="7.7109375" customWidth="1"/>
    <col min="9" max="9" width="6.7109375" customWidth="1"/>
    <col min="10" max="242" width="10.7109375" customWidth="1"/>
  </cols>
  <sheetData>
    <row r="1" spans="1:9" ht="19" customHeight="1">
      <c r="A1" s="25" t="s">
        <v>14</v>
      </c>
    </row>
    <row r="2" spans="1:9" ht="13"/>
    <row r="3" spans="1:9" ht="13"/>
    <row r="4" spans="1:9" ht="13">
      <c r="A4" s="1" t="s">
        <v>0</v>
      </c>
      <c r="B4" s="1" t="s">
        <v>1</v>
      </c>
      <c r="C4" s="2"/>
      <c r="D4" s="4" t="s">
        <v>16</v>
      </c>
      <c r="E4" s="1" t="s">
        <v>1</v>
      </c>
      <c r="F4" s="4" t="s">
        <v>17</v>
      </c>
      <c r="G4" s="5" t="s">
        <v>1</v>
      </c>
      <c r="H4" s="1"/>
      <c r="I4" s="1"/>
    </row>
    <row r="5" spans="1:9" ht="13">
      <c r="A5" s="6">
        <v>40</v>
      </c>
      <c r="B5" s="6">
        <v>2</v>
      </c>
      <c r="C5" s="2"/>
      <c r="D5" s="9"/>
      <c r="E5" s="8"/>
      <c r="F5" s="9"/>
      <c r="G5" s="11"/>
      <c r="H5" s="8"/>
      <c r="I5" s="8"/>
    </row>
    <row r="6" spans="1:9" ht="13">
      <c r="C6" s="2"/>
      <c r="D6" s="18">
        <v>5.2257466737132008</v>
      </c>
      <c r="E6" s="19">
        <v>2.6881720430107529E-3</v>
      </c>
      <c r="F6" s="9">
        <v>-5.2892706341360238</v>
      </c>
      <c r="G6" s="11">
        <v>1.4017579920312095</v>
      </c>
      <c r="H6" s="19"/>
      <c r="I6" s="19"/>
    </row>
    <row r="7" spans="1:9" ht="13">
      <c r="A7" s="1" t="s">
        <v>10</v>
      </c>
      <c r="B7" s="1" t="s">
        <v>1</v>
      </c>
      <c r="C7" s="2"/>
      <c r="D7" s="18">
        <v>5.1619247416424816</v>
      </c>
      <c r="E7" s="19">
        <v>2.8653295128939827E-3</v>
      </c>
      <c r="F7" s="9">
        <v>-4.6488366155994472</v>
      </c>
      <c r="G7" s="11">
        <v>0.68172689112710838</v>
      </c>
      <c r="H7" s="19"/>
      <c r="I7" s="19"/>
    </row>
    <row r="8" spans="1:9" ht="13">
      <c r="A8" s="6">
        <v>630</v>
      </c>
      <c r="B8" s="6">
        <v>1</v>
      </c>
      <c r="C8" s="2"/>
      <c r="D8" s="18">
        <v>5.1029105702054265</v>
      </c>
      <c r="E8" s="19">
        <v>3.0395136778115501E-3</v>
      </c>
      <c r="F8" s="9">
        <v>-4.0660101986200692</v>
      </c>
      <c r="G8" s="11">
        <v>0.33279716783505969</v>
      </c>
      <c r="H8" s="19"/>
      <c r="I8" s="19"/>
    </row>
    <row r="9" spans="1:9" ht="13">
      <c r="A9" s="2"/>
      <c r="B9" s="2"/>
      <c r="C9" s="2"/>
      <c r="D9" s="18">
        <v>5.0562458053483077</v>
      </c>
      <c r="E9" s="19">
        <v>3.1847133757961785E-3</v>
      </c>
      <c r="F9" s="9">
        <v>-3.6725498223687194</v>
      </c>
      <c r="G9" s="11">
        <v>0.1897174051513956</v>
      </c>
      <c r="H9" s="19"/>
      <c r="I9" s="19"/>
    </row>
    <row r="10" spans="1:9" ht="13">
      <c r="A10" s="1" t="s">
        <v>11</v>
      </c>
      <c r="B10" s="1" t="s">
        <v>1</v>
      </c>
      <c r="C10" s="2"/>
      <c r="D10" s="18">
        <v>5.0238805208462765</v>
      </c>
      <c r="E10" s="19">
        <v>3.2894736842105261E-3</v>
      </c>
      <c r="F10" s="9">
        <v>-3.4667032327347274</v>
      </c>
      <c r="G10" s="11">
        <v>0.13290154403285859</v>
      </c>
      <c r="H10" s="19"/>
      <c r="I10" s="19"/>
    </row>
    <row r="11" spans="1:9" ht="13">
      <c r="A11" s="6">
        <v>680</v>
      </c>
      <c r="B11" s="6">
        <v>5</v>
      </c>
      <c r="C11" s="2"/>
      <c r="D11" s="18">
        <v>5.0172798368149243</v>
      </c>
      <c r="E11" s="19">
        <v>3.3112582781456954E-3</v>
      </c>
      <c r="F11" s="9">
        <v>-3.4547456727851569</v>
      </c>
      <c r="G11" s="11">
        <v>0.12660559700524224</v>
      </c>
      <c r="H11" s="19"/>
      <c r="I11" s="19"/>
    </row>
    <row r="12" spans="1:9" ht="13">
      <c r="A12" s="2"/>
      <c r="B12" s="2"/>
      <c r="C12" s="2"/>
      <c r="D12" s="18">
        <v>5.0369526024136286</v>
      </c>
      <c r="E12" s="19">
        <v>3.246753246753247E-3</v>
      </c>
      <c r="F12" s="9">
        <v>-3.5300066079513477</v>
      </c>
      <c r="G12" s="11">
        <v>0.13983341871028673</v>
      </c>
      <c r="H12" s="19"/>
      <c r="I12" s="19"/>
    </row>
    <row r="13" spans="1:9" ht="13">
      <c r="A13" s="1" t="s">
        <v>9</v>
      </c>
      <c r="B13" s="1" t="s">
        <v>1</v>
      </c>
      <c r="C13" s="2"/>
      <c r="D13" s="18">
        <v>5.0689042022202315</v>
      </c>
      <c r="E13" s="19">
        <v>3.1446540880503146E-3</v>
      </c>
      <c r="F13" s="9">
        <v>-3.6648309513567976</v>
      </c>
      <c r="G13" s="11">
        <v>0.16926407415613609</v>
      </c>
      <c r="H13" s="19"/>
      <c r="I13" s="19"/>
    </row>
    <row r="14" spans="1:9" ht="13">
      <c r="A14" s="6">
        <v>129</v>
      </c>
      <c r="B14" s="6">
        <v>1</v>
      </c>
      <c r="C14" s="2"/>
      <c r="D14" s="18">
        <v>5.1149953094204985</v>
      </c>
      <c r="E14" s="19">
        <v>3.003003003003003E-3</v>
      </c>
      <c r="F14" s="9">
        <v>-3.9896667595597672</v>
      </c>
      <c r="G14" s="11">
        <v>0.26326394966551953</v>
      </c>
      <c r="H14" s="19"/>
      <c r="I14" s="19"/>
    </row>
    <row r="15" spans="1:9" ht="13">
      <c r="A15" s="2"/>
      <c r="B15" s="2"/>
      <c r="C15" s="2"/>
      <c r="D15" s="18">
        <v>5.1647859739235136</v>
      </c>
      <c r="E15" s="19">
        <v>2.8571428571428571E-3</v>
      </c>
      <c r="F15" s="9">
        <v>-4.4016758444058013</v>
      </c>
      <c r="G15" s="11">
        <v>0.43365502224850688</v>
      </c>
      <c r="H15" s="19"/>
      <c r="I15" s="19"/>
    </row>
    <row r="16" spans="1:9" ht="13">
      <c r="A16" s="1" t="s">
        <v>2</v>
      </c>
      <c r="B16" s="1" t="s">
        <v>1</v>
      </c>
      <c r="C16" s="2"/>
      <c r="D16" s="18">
        <v>5.2257466737132008</v>
      </c>
      <c r="E16" s="19">
        <v>2.6881720430107529E-3</v>
      </c>
      <c r="F16" s="9">
        <v>-4.9072146086931347</v>
      </c>
      <c r="G16" s="11">
        <v>0.75985006091295448</v>
      </c>
      <c r="H16" s="19"/>
      <c r="I16" s="19"/>
    </row>
    <row r="17" spans="1:9" ht="13">
      <c r="A17" s="14">
        <v>7.1</v>
      </c>
      <c r="B17" s="14">
        <v>0.8</v>
      </c>
      <c r="C17" s="2"/>
      <c r="D17" s="18">
        <v>5.2832037287379885</v>
      </c>
      <c r="E17" s="19">
        <v>2.5380710659898475E-3</v>
      </c>
      <c r="F17" s="9">
        <v>-5.1764409916522833</v>
      </c>
      <c r="G17" s="11">
        <v>0.99805567405067974</v>
      </c>
      <c r="H17" s="19"/>
      <c r="I17" s="19"/>
    </row>
    <row r="18" spans="1:9" ht="13">
      <c r="A18" s="2"/>
      <c r="B18" s="2"/>
      <c r="C18" s="2"/>
      <c r="D18" s="18"/>
      <c r="E18" s="19"/>
      <c r="F18" s="9"/>
      <c r="G18" s="11"/>
      <c r="H18" s="19"/>
      <c r="I18" s="19"/>
    </row>
    <row r="19" spans="1:9" ht="13">
      <c r="A19" s="1" t="s">
        <v>18</v>
      </c>
      <c r="B19" s="1" t="s">
        <v>1</v>
      </c>
      <c r="C19" s="2"/>
      <c r="D19" s="18">
        <v>5.1065513509260825</v>
      </c>
      <c r="E19" s="19">
        <v>3.0284675953967293E-3</v>
      </c>
      <c r="F19" s="9">
        <v>-4.0791116247785331</v>
      </c>
      <c r="G19" s="11">
        <v>1.2278572078391794</v>
      </c>
      <c r="H19" s="19"/>
      <c r="I19" s="19"/>
    </row>
    <row r="20" spans="1:9" ht="13">
      <c r="A20" s="14">
        <v>32.299999999999997</v>
      </c>
      <c r="B20" s="14">
        <v>4</v>
      </c>
      <c r="C20" s="2"/>
      <c r="D20" s="18">
        <v>5.0317442573064906</v>
      </c>
      <c r="E20" s="19">
        <v>3.2637075718015668E-3</v>
      </c>
      <c r="F20" s="9">
        <v>-3.4980015243735387</v>
      </c>
      <c r="G20" s="11">
        <v>0.63659858066662189</v>
      </c>
      <c r="H20" s="19"/>
      <c r="I20" s="19"/>
    </row>
    <row r="21" spans="1:9" ht="13">
      <c r="C21" s="2"/>
      <c r="D21" s="18">
        <v>4.9572345173691401</v>
      </c>
      <c r="E21" s="19">
        <v>3.5161744022503519E-3</v>
      </c>
      <c r="F21" s="9">
        <v>-3.0385631595462037</v>
      </c>
      <c r="G21" s="11">
        <v>0.35842082364050315</v>
      </c>
      <c r="H21" s="19"/>
      <c r="I21" s="19"/>
    </row>
    <row r="22" spans="1:9" ht="13">
      <c r="C22" s="2"/>
      <c r="D22" s="18">
        <v>4.8955984841078974</v>
      </c>
      <c r="E22" s="19">
        <v>3.7397157816005987E-3</v>
      </c>
      <c r="F22" s="9">
        <v>-2.7227405275059469</v>
      </c>
      <c r="G22" s="11">
        <v>0.22820245456757993</v>
      </c>
      <c r="H22" s="19"/>
      <c r="I22" s="19"/>
    </row>
    <row r="23" spans="1:9" ht="13">
      <c r="C23" s="2"/>
      <c r="D23" s="18">
        <v>4.8598124043616719</v>
      </c>
      <c r="E23" s="19">
        <v>3.875968992248062E-3</v>
      </c>
      <c r="F23" s="9">
        <v>-2.4648966028282957</v>
      </c>
      <c r="G23" s="11">
        <v>0.14716866353732425</v>
      </c>
      <c r="H23" s="19"/>
      <c r="I23" s="19"/>
    </row>
    <row r="24" spans="1:9" ht="13">
      <c r="C24" s="2"/>
      <c r="D24" s="18">
        <v>4.875960390769654</v>
      </c>
      <c r="E24" s="19">
        <v>3.8138825324180018E-3</v>
      </c>
      <c r="F24" s="9">
        <v>-2.4164412333810259</v>
      </c>
      <c r="G24" s="11">
        <v>0.13433948702226928</v>
      </c>
      <c r="H24" s="19"/>
      <c r="I24" s="19"/>
    </row>
    <row r="25" spans="1:9" ht="13">
      <c r="C25" s="2"/>
      <c r="D25" s="18">
        <v>4.9163246146250144</v>
      </c>
      <c r="E25" s="19">
        <v>3.663003663003663E-3</v>
      </c>
      <c r="F25" s="9">
        <v>-2.6770659104977748</v>
      </c>
      <c r="G25" s="11">
        <v>0.21507168789953449</v>
      </c>
      <c r="H25" s="19"/>
      <c r="I25" s="19"/>
    </row>
    <row r="26" spans="1:9" ht="13">
      <c r="C26" s="2"/>
      <c r="D26" s="18">
        <v>4.9788005705762375</v>
      </c>
      <c r="E26" s="19">
        <v>3.4411562284927732E-3</v>
      </c>
      <c r="F26" s="9">
        <v>-2.9723677131663977</v>
      </c>
      <c r="G26" s="11">
        <v>0.33493003304206742</v>
      </c>
      <c r="H26" s="19"/>
      <c r="I26" s="19"/>
    </row>
    <row r="27" spans="1:9" ht="13">
      <c r="A27" s="2"/>
      <c r="B27" s="2"/>
      <c r="C27" s="2"/>
      <c r="D27" s="18">
        <v>5.0421339611556268</v>
      </c>
      <c r="E27" s="19">
        <v>3.2299741602067182E-3</v>
      </c>
      <c r="F27" s="9">
        <v>-3.3191459850633773</v>
      </c>
      <c r="G27" s="11">
        <v>0.52853896140576384</v>
      </c>
      <c r="H27" s="19"/>
      <c r="I27" s="19"/>
    </row>
    <row r="28" spans="1:9" ht="13">
      <c r="A28" s="2"/>
      <c r="B28" s="2"/>
      <c r="C28" s="2"/>
      <c r="D28" s="18">
        <v>5.1167954899246464</v>
      </c>
      <c r="E28" s="19">
        <v>2.9976019184652278E-3</v>
      </c>
      <c r="F28" s="9">
        <v>-4.3870319403427134</v>
      </c>
      <c r="G28" s="11">
        <v>1.7826553935797733</v>
      </c>
      <c r="H28" s="19"/>
      <c r="I28" s="19"/>
    </row>
    <row r="29" spans="1:9" ht="13">
      <c r="A29" s="2"/>
      <c r="B29" s="2"/>
      <c r="C29" s="2"/>
      <c r="D29" s="18"/>
      <c r="E29" s="19"/>
      <c r="F29" s="9"/>
      <c r="G29" s="11"/>
      <c r="H29" s="19"/>
      <c r="I29" s="19"/>
    </row>
    <row r="30" spans="1:9" ht="13">
      <c r="A30" s="2"/>
      <c r="B30" s="2"/>
      <c r="C30" s="2"/>
      <c r="D30" s="18">
        <v>5.2154790882390323</v>
      </c>
      <c r="E30" s="19">
        <v>2.7159152634437808E-3</v>
      </c>
      <c r="F30" s="9">
        <v>-4.9424146540365799</v>
      </c>
      <c r="G30" s="11">
        <v>1.151219381345161</v>
      </c>
      <c r="H30" s="19"/>
      <c r="I30" s="19"/>
    </row>
    <row r="31" spans="1:9" ht="13">
      <c r="A31" s="2"/>
      <c r="B31" s="2"/>
      <c r="C31" s="2"/>
      <c r="D31" s="18">
        <v>5.1293068238137547</v>
      </c>
      <c r="E31" s="19">
        <v>2.960331557134399E-3</v>
      </c>
      <c r="F31" s="9">
        <v>-4.3816757629032477</v>
      </c>
      <c r="G31" s="11">
        <v>0.62271252728402915</v>
      </c>
      <c r="H31" s="19"/>
      <c r="I31" s="19"/>
    </row>
    <row r="32" spans="1:9" ht="13">
      <c r="A32" s="2"/>
      <c r="B32" s="2"/>
      <c r="C32" s="2"/>
      <c r="D32" s="18">
        <v>5.0434251169192468</v>
      </c>
      <c r="E32" s="19">
        <v>3.2258064516129032E-3</v>
      </c>
      <c r="F32" s="9">
        <v>-3.5630501409437274</v>
      </c>
      <c r="G32" s="11">
        <v>0.22643478992159694</v>
      </c>
      <c r="H32" s="19"/>
      <c r="I32" s="19"/>
    </row>
    <row r="33" spans="1:9" ht="13">
      <c r="A33" s="2"/>
      <c r="B33" s="2"/>
      <c r="C33" s="2"/>
      <c r="D33" s="18">
        <v>4.9684234452869465</v>
      </c>
      <c r="E33" s="19">
        <v>3.4770514603616131E-3</v>
      </c>
      <c r="F33" s="9">
        <v>-3.0992443997711501</v>
      </c>
      <c r="G33" s="11">
        <v>0.10853344244731579</v>
      </c>
      <c r="H33" s="19"/>
      <c r="I33" s="19"/>
    </row>
    <row r="34" spans="1:9" ht="13">
      <c r="A34" s="2"/>
      <c r="B34" s="2"/>
      <c r="C34" s="2"/>
      <c r="D34" s="18">
        <v>4.9155917454093618</v>
      </c>
      <c r="E34" s="19">
        <v>3.6656891495601171E-3</v>
      </c>
      <c r="F34" s="9">
        <v>-2.761893410427998</v>
      </c>
      <c r="G34" s="11">
        <v>4.8159536931813414E-2</v>
      </c>
      <c r="H34" s="19"/>
      <c r="I34" s="19"/>
    </row>
    <row r="35" spans="1:9" ht="13">
      <c r="A35" s="2"/>
      <c r="B35" s="2"/>
      <c r="C35" s="2"/>
      <c r="D35" s="18">
        <v>4.9119193211570984</v>
      </c>
      <c r="E35" s="19">
        <v>3.6791758646063282E-3</v>
      </c>
      <c r="F35" s="9">
        <v>-2.7029805734080949</v>
      </c>
      <c r="G35" s="11">
        <v>3.8530078390326919E-2</v>
      </c>
      <c r="H35" s="19"/>
      <c r="I35" s="19"/>
    </row>
    <row r="36" spans="1:9" ht="13">
      <c r="A36" s="2"/>
      <c r="B36" s="2"/>
      <c r="C36" s="2"/>
      <c r="D36" s="18">
        <v>4.9459189793765646</v>
      </c>
      <c r="E36" s="19">
        <v>3.5561877667140826E-3</v>
      </c>
      <c r="F36" s="9">
        <v>-2.9339827422019411</v>
      </c>
      <c r="G36" s="11">
        <v>7.7397240077140106E-2</v>
      </c>
      <c r="H36" s="19"/>
      <c r="I36" s="19"/>
    </row>
    <row r="37" spans="1:9" ht="13">
      <c r="A37" s="2"/>
      <c r="B37" s="2"/>
      <c r="C37" s="2"/>
      <c r="D37" s="18">
        <v>5.0179418692786939</v>
      </c>
      <c r="E37" s="19">
        <v>3.3090668431502318E-3</v>
      </c>
      <c r="F37" s="9">
        <v>-3.3891768848509209</v>
      </c>
      <c r="G37" s="11">
        <v>0.17779321258739075</v>
      </c>
      <c r="H37" s="19"/>
      <c r="I37" s="19"/>
    </row>
    <row r="38" spans="1:9" ht="13">
      <c r="A38" s="2"/>
      <c r="B38" s="2"/>
      <c r="C38" s="2"/>
      <c r="D38" s="18">
        <v>5.0998664278241987</v>
      </c>
      <c r="E38" s="19">
        <v>3.0487804878048782E-3</v>
      </c>
      <c r="F38" s="9">
        <v>-3.8719790735201141</v>
      </c>
      <c r="G38" s="11">
        <v>0.34520731669625276</v>
      </c>
      <c r="H38" s="19"/>
      <c r="I38" s="19"/>
    </row>
    <row r="39" spans="1:9" ht="13">
      <c r="A39" s="2"/>
      <c r="B39" s="2"/>
      <c r="C39" s="2"/>
      <c r="D39" s="18">
        <v>5.181783550292085</v>
      </c>
      <c r="E39" s="19">
        <v>2.8089887640449437E-3</v>
      </c>
      <c r="F39" s="9">
        <v>-4.5663921990287157</v>
      </c>
      <c r="G39" s="11">
        <v>0.78183570991500806</v>
      </c>
      <c r="H39" s="19"/>
      <c r="I39" s="19"/>
    </row>
    <row r="40" spans="1:9" ht="13">
      <c r="A40" s="2"/>
      <c r="B40" s="2"/>
      <c r="C40" s="2"/>
      <c r="D40" s="18"/>
      <c r="E40" s="19"/>
      <c r="F40" s="9"/>
      <c r="G40" s="11"/>
      <c r="H40" s="19"/>
      <c r="I40" s="19"/>
    </row>
    <row r="41" spans="1:9" ht="13">
      <c r="A41" s="2"/>
      <c r="B41" s="2"/>
      <c r="C41" s="2"/>
      <c r="D41" s="18">
        <v>5.1381486143952149</v>
      </c>
      <c r="E41" s="19">
        <v>2.9342723004694834E-3</v>
      </c>
      <c r="F41" s="9">
        <v>-4.1143942710404033</v>
      </c>
      <c r="G41" s="11">
        <v>1.2316612103097508</v>
      </c>
      <c r="H41" s="19"/>
      <c r="I41" s="19"/>
    </row>
    <row r="42" spans="1:9" ht="13">
      <c r="A42" s="2"/>
      <c r="B42" s="2"/>
      <c r="C42" s="2"/>
      <c r="D42" s="18">
        <v>5.0670156275323635</v>
      </c>
      <c r="E42" s="19">
        <v>3.1505986137366103E-3</v>
      </c>
      <c r="F42" s="9">
        <v>-3.850041069884774</v>
      </c>
      <c r="G42" s="11">
        <v>0.92198651885463534</v>
      </c>
      <c r="H42" s="19"/>
      <c r="I42" s="19"/>
    </row>
    <row r="43" spans="1:9" ht="13">
      <c r="A43" s="2"/>
      <c r="B43" s="2"/>
      <c r="C43" s="2"/>
      <c r="D43" s="18">
        <v>4.9951831895373342</v>
      </c>
      <c r="E43" s="19">
        <v>3.3852403520649968E-3</v>
      </c>
      <c r="F43" s="9">
        <v>-3.3901292599284667</v>
      </c>
      <c r="G43" s="11">
        <v>0.53987209029038041</v>
      </c>
      <c r="H43" s="19"/>
      <c r="I43" s="19"/>
    </row>
    <row r="44" spans="1:9" ht="13">
      <c r="A44" s="2"/>
      <c r="B44" s="2"/>
      <c r="C44" s="2"/>
      <c r="D44" s="18">
        <v>4.9344739331306915</v>
      </c>
      <c r="E44" s="19">
        <v>3.5971223021582736E-3</v>
      </c>
      <c r="F44" s="9">
        <v>-2.9077303248425679</v>
      </c>
      <c r="G44" s="11">
        <v>0.28744965327411892</v>
      </c>
      <c r="H44" s="19"/>
      <c r="I44" s="19"/>
    </row>
    <row r="45" spans="1:9" ht="13">
      <c r="A45" s="2"/>
      <c r="B45" s="2"/>
      <c r="C45" s="2"/>
      <c r="D45" s="18">
        <v>4.8911007254010661</v>
      </c>
      <c r="E45" s="19">
        <v>3.7565740045078888E-3</v>
      </c>
      <c r="F45" s="9">
        <v>-2.5374203201103795</v>
      </c>
      <c r="G45" s="11">
        <v>0.16003063446111876</v>
      </c>
      <c r="H45" s="19"/>
      <c r="I45" s="19"/>
    </row>
    <row r="46" spans="1:9" ht="13">
      <c r="A46" s="2"/>
      <c r="B46" s="2"/>
      <c r="C46" s="2"/>
      <c r="D46" s="18">
        <v>4.8843159274175854</v>
      </c>
      <c r="E46" s="19">
        <v>3.7821482602118008E-3</v>
      </c>
      <c r="F46" s="9">
        <v>-2.4651901144329189</v>
      </c>
      <c r="G46" s="11">
        <v>0.14050272433623204</v>
      </c>
      <c r="H46" s="19"/>
      <c r="I46" s="19"/>
    </row>
    <row r="47" spans="1:9" ht="13">
      <c r="A47" s="2"/>
      <c r="B47" s="2"/>
      <c r="C47" s="2"/>
      <c r="D47" s="18">
        <v>4.9163246146250144</v>
      </c>
      <c r="E47" s="19">
        <v>3.663003663003663E-3</v>
      </c>
      <c r="F47" s="9">
        <v>-2.6481444376025167</v>
      </c>
      <c r="G47" s="11">
        <v>0.1956551297605468</v>
      </c>
      <c r="H47" s="19"/>
      <c r="I47" s="19"/>
    </row>
    <row r="48" spans="1:9" ht="13">
      <c r="A48" s="2"/>
      <c r="B48" s="2"/>
      <c r="C48" s="2"/>
      <c r="D48" s="18">
        <v>4.9684234452869465</v>
      </c>
      <c r="E48" s="19">
        <v>3.4770514603616131E-3</v>
      </c>
      <c r="F48" s="9">
        <v>-3.0972654561374364</v>
      </c>
      <c r="G48" s="11">
        <v>0.37966015877354065</v>
      </c>
      <c r="H48" s="19"/>
      <c r="I48" s="19"/>
    </row>
    <row r="49" spans="1:9" ht="13">
      <c r="A49" s="2"/>
      <c r="B49" s="2"/>
      <c r="C49" s="2"/>
      <c r="D49" s="18">
        <v>5.0369526024136286</v>
      </c>
      <c r="E49" s="19">
        <v>3.246753246753247E-3</v>
      </c>
      <c r="F49" s="9">
        <v>-3.7131732737327883</v>
      </c>
      <c r="G49" s="11">
        <v>0.81130209384244956</v>
      </c>
      <c r="H49" s="19"/>
      <c r="I49" s="19"/>
    </row>
    <row r="50" spans="1:9" ht="13">
      <c r="A50" s="2"/>
      <c r="B50" s="2"/>
      <c r="C50" s="2"/>
      <c r="D50" s="18">
        <v>5.1113851971963991</v>
      </c>
      <c r="E50" s="19">
        <v>3.0138637733574439E-3</v>
      </c>
      <c r="F50" s="9">
        <v>-3.9710746072769556</v>
      </c>
      <c r="G50" s="11">
        <v>1.0908194956212778</v>
      </c>
      <c r="H50" s="19"/>
      <c r="I50" s="19"/>
    </row>
    <row r="51" spans="1:9" ht="13">
      <c r="A51" s="2"/>
      <c r="B51" s="2"/>
      <c r="C51" s="2"/>
      <c r="D51" s="18">
        <v>5.181783550292085</v>
      </c>
      <c r="E51" s="19">
        <v>2.8089887640449437E-3</v>
      </c>
      <c r="F51" s="9">
        <v>-4.6471623961937167</v>
      </c>
      <c r="G51" s="11">
        <v>2.2717483380481545</v>
      </c>
      <c r="H51" s="19"/>
      <c r="I51" s="19"/>
    </row>
    <row r="52" spans="1:9" ht="13">
      <c r="A52" s="2"/>
      <c r="B52" s="2"/>
      <c r="C52" s="2"/>
      <c r="H52" s="19"/>
      <c r="I52" s="19"/>
    </row>
    <row r="53" spans="1:9" ht="13">
      <c r="A53" s="2"/>
      <c r="B53" s="2"/>
      <c r="C53" s="2"/>
      <c r="H53" s="19"/>
      <c r="I53" s="19"/>
    </row>
    <row r="54" spans="1:9" ht="13">
      <c r="A54" s="2"/>
      <c r="B54" s="2"/>
      <c r="C54" s="2"/>
      <c r="H54" s="19"/>
      <c r="I54" s="19"/>
    </row>
    <row r="55" spans="1:9" ht="13">
      <c r="A55" s="2"/>
      <c r="B55" s="2"/>
      <c r="C55" s="2"/>
      <c r="H55" s="19"/>
      <c r="I55" s="19"/>
    </row>
  </sheetData>
  <phoneticPr fontId="13"/>
  <printOptions horizontalCentered="1" verticalCentered="1" gridLines="1" gridLinesSet="0"/>
  <pageMargins left="0.39370078740157483" right="0.39370078740157483" top="0.59055118110236227" bottom="0.59055118110236227" header="0" footer="0"/>
  <pageSetup paperSize="9" scale="76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EpM1</vt:lpstr>
      <vt:lpstr>EpM2</vt:lpstr>
      <vt:lpstr>EpM3</vt:lpstr>
      <vt:lpstr>EpM4</vt:lpstr>
      <vt:lpstr>cumul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J.M. Laffaille</dc:creator>
  <cp:lastModifiedBy>Jean-Michel Laffaille</cp:lastModifiedBy>
  <cp:lastPrinted>2025-09-09T14:56:32Z</cp:lastPrinted>
  <dcterms:created xsi:type="dcterms:W3CDTF">2025-07-17T10:08:18Z</dcterms:created>
  <dcterms:modified xsi:type="dcterms:W3CDTF">2025-09-09T14:57:21Z</dcterms:modified>
</cp:coreProperties>
</file>