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4140" yWindow="360" windowWidth="23660" windowHeight="17020" tabRatio="412"/>
  </bookViews>
  <sheets>
    <sheet name="C1" sheetId="8" r:id="rId1"/>
    <sheet name="C2" sheetId="9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9" i="9" l="1"/>
  <c r="I30" i="9"/>
  <c r="I47" i="8"/>
  <c r="I48" i="8"/>
  <c r="F12" i="9"/>
  <c r="F12" i="8"/>
  <c r="F6" i="8"/>
  <c r="J6" i="8"/>
  <c r="F9" i="8"/>
  <c r="J9" i="8"/>
  <c r="E12" i="8"/>
  <c r="B18" i="8"/>
  <c r="C18" i="8"/>
  <c r="D18" i="8"/>
  <c r="F18" i="8"/>
  <c r="H18" i="8"/>
  <c r="I18" i="8"/>
  <c r="J18" i="8"/>
  <c r="K18" i="8"/>
  <c r="N18" i="8"/>
  <c r="O18" i="8"/>
  <c r="P18" i="8"/>
  <c r="Q18" i="8"/>
  <c r="C19" i="8"/>
  <c r="K19" i="8"/>
  <c r="Q19" i="8"/>
  <c r="C20" i="8"/>
  <c r="K20" i="8"/>
  <c r="Q20" i="8"/>
  <c r="B21" i="8"/>
  <c r="C21" i="8"/>
  <c r="D21" i="8"/>
  <c r="F21" i="8"/>
  <c r="H21" i="8"/>
  <c r="I21" i="8"/>
  <c r="J21" i="8"/>
  <c r="K21" i="8"/>
  <c r="N21" i="8"/>
  <c r="O21" i="8"/>
  <c r="P21" i="8"/>
  <c r="Q21" i="8"/>
  <c r="B22" i="8"/>
  <c r="C22" i="8"/>
  <c r="D22" i="8"/>
  <c r="F22" i="8"/>
  <c r="H22" i="8"/>
  <c r="I22" i="8"/>
  <c r="J22" i="8"/>
  <c r="K22" i="8"/>
  <c r="N22" i="8"/>
  <c r="O22" i="8"/>
  <c r="P22" i="8"/>
  <c r="Q22" i="8"/>
  <c r="B23" i="8"/>
  <c r="C23" i="8"/>
  <c r="D23" i="8"/>
  <c r="F23" i="8"/>
  <c r="H23" i="8"/>
  <c r="I23" i="8"/>
  <c r="J23" i="8"/>
  <c r="K23" i="8"/>
  <c r="N23" i="8"/>
  <c r="O23" i="8"/>
  <c r="P23" i="8"/>
  <c r="Q23" i="8"/>
  <c r="B24" i="8"/>
  <c r="C24" i="8"/>
  <c r="D24" i="8"/>
  <c r="F24" i="8"/>
  <c r="H24" i="8"/>
  <c r="I24" i="8"/>
  <c r="J24" i="8"/>
  <c r="K24" i="8"/>
  <c r="N24" i="8"/>
  <c r="O24" i="8"/>
  <c r="P24" i="8"/>
  <c r="Q24" i="8"/>
  <c r="B25" i="8"/>
  <c r="C25" i="8"/>
  <c r="D25" i="8"/>
  <c r="F25" i="8"/>
  <c r="H25" i="8"/>
  <c r="I25" i="8"/>
  <c r="J25" i="8"/>
  <c r="K25" i="8"/>
  <c r="N25" i="8"/>
  <c r="O25" i="8"/>
  <c r="P25" i="8"/>
  <c r="Q25" i="8"/>
  <c r="B26" i="8"/>
  <c r="C26" i="8"/>
  <c r="D26" i="8"/>
  <c r="F26" i="8"/>
  <c r="H26" i="8"/>
  <c r="I26" i="8"/>
  <c r="J26" i="8"/>
  <c r="K26" i="8"/>
  <c r="N26" i="8"/>
  <c r="O26" i="8"/>
  <c r="P26" i="8"/>
  <c r="Q26" i="8"/>
  <c r="B27" i="8"/>
  <c r="C27" i="8"/>
  <c r="D27" i="8"/>
  <c r="F27" i="8"/>
  <c r="H27" i="8"/>
  <c r="I27" i="8"/>
  <c r="J27" i="8"/>
  <c r="K27" i="8"/>
  <c r="N27" i="8"/>
  <c r="O27" i="8"/>
  <c r="P27" i="8"/>
  <c r="Q27" i="8"/>
  <c r="B28" i="8"/>
  <c r="C28" i="8"/>
  <c r="D28" i="8"/>
  <c r="F28" i="8"/>
  <c r="H28" i="8"/>
  <c r="I28" i="8"/>
  <c r="J28" i="8"/>
  <c r="K28" i="8"/>
  <c r="N28" i="8"/>
  <c r="O28" i="8"/>
  <c r="P28" i="8"/>
  <c r="Q28" i="8"/>
  <c r="B29" i="8"/>
  <c r="C29" i="8"/>
  <c r="D29" i="8"/>
  <c r="F29" i="8"/>
  <c r="H29" i="8"/>
  <c r="I29" i="8"/>
  <c r="J29" i="8"/>
  <c r="K29" i="8"/>
  <c r="N29" i="8"/>
  <c r="O29" i="8"/>
  <c r="P29" i="8"/>
  <c r="Q29" i="8"/>
  <c r="B30" i="8"/>
  <c r="C30" i="8"/>
  <c r="D30" i="8"/>
  <c r="F30" i="8"/>
  <c r="H30" i="8"/>
  <c r="I30" i="8"/>
  <c r="J30" i="8"/>
  <c r="K30" i="8"/>
  <c r="N30" i="8"/>
  <c r="O30" i="8"/>
  <c r="P30" i="8"/>
  <c r="Q30" i="8"/>
  <c r="B31" i="8"/>
  <c r="C31" i="8"/>
  <c r="D31" i="8"/>
  <c r="F31" i="8"/>
  <c r="H31" i="8"/>
  <c r="I31" i="8"/>
  <c r="J31" i="8"/>
  <c r="K31" i="8"/>
  <c r="N31" i="8"/>
  <c r="O31" i="8"/>
  <c r="P31" i="8"/>
  <c r="Q31" i="8"/>
  <c r="B32" i="8"/>
  <c r="C32" i="8"/>
  <c r="D32" i="8"/>
  <c r="F32" i="8"/>
  <c r="H32" i="8"/>
  <c r="I32" i="8"/>
  <c r="J32" i="8"/>
  <c r="K32" i="8"/>
  <c r="N32" i="8"/>
  <c r="O32" i="8"/>
  <c r="P32" i="8"/>
  <c r="Q32" i="8"/>
  <c r="B33" i="8"/>
  <c r="C33" i="8"/>
  <c r="D33" i="8"/>
  <c r="F33" i="8"/>
  <c r="H33" i="8"/>
  <c r="I33" i="8"/>
  <c r="J33" i="8"/>
  <c r="K33" i="8"/>
  <c r="N33" i="8"/>
  <c r="O33" i="8"/>
  <c r="P33" i="8"/>
  <c r="Q33" i="8"/>
  <c r="B34" i="8"/>
  <c r="C34" i="8"/>
  <c r="D34" i="8"/>
  <c r="F34" i="8"/>
  <c r="H34" i="8"/>
  <c r="I34" i="8"/>
  <c r="J34" i="8"/>
  <c r="K34" i="8"/>
  <c r="N34" i="8"/>
  <c r="O34" i="8"/>
  <c r="P34" i="8"/>
  <c r="Q34" i="8"/>
  <c r="B35" i="8"/>
  <c r="C35" i="8"/>
  <c r="D35" i="8"/>
  <c r="F35" i="8"/>
  <c r="H35" i="8"/>
  <c r="I35" i="8"/>
  <c r="J35" i="8"/>
  <c r="K35" i="8"/>
  <c r="N35" i="8"/>
  <c r="O35" i="8"/>
  <c r="P35" i="8"/>
  <c r="Q35" i="8"/>
  <c r="B36" i="8"/>
  <c r="C36" i="8"/>
  <c r="D36" i="8"/>
  <c r="F36" i="8"/>
  <c r="H36" i="8"/>
  <c r="I36" i="8"/>
  <c r="J36" i="8"/>
  <c r="K36" i="8"/>
  <c r="N36" i="8"/>
  <c r="O36" i="8"/>
  <c r="P36" i="8"/>
  <c r="Q36" i="8"/>
  <c r="B37" i="8"/>
  <c r="C37" i="8"/>
  <c r="D37" i="8"/>
  <c r="F37" i="8"/>
  <c r="H37" i="8"/>
  <c r="I37" i="8"/>
  <c r="J37" i="8"/>
  <c r="K37" i="8"/>
  <c r="N37" i="8"/>
  <c r="O37" i="8"/>
  <c r="P37" i="8"/>
  <c r="Q37" i="8"/>
  <c r="B38" i="8"/>
  <c r="C38" i="8"/>
  <c r="D38" i="8"/>
  <c r="F38" i="8"/>
  <c r="H38" i="8"/>
  <c r="I38" i="8"/>
  <c r="J38" i="8"/>
  <c r="K38" i="8"/>
  <c r="N38" i="8"/>
  <c r="O38" i="8"/>
  <c r="P38" i="8"/>
  <c r="Q38" i="8"/>
  <c r="B39" i="8"/>
  <c r="C39" i="8"/>
  <c r="D39" i="8"/>
  <c r="F39" i="8"/>
  <c r="H39" i="8"/>
  <c r="I39" i="8"/>
  <c r="J39" i="8"/>
  <c r="K39" i="8"/>
  <c r="N39" i="8"/>
  <c r="O39" i="8"/>
  <c r="P39" i="8"/>
  <c r="Q39" i="8"/>
  <c r="B40" i="8"/>
  <c r="C40" i="8"/>
  <c r="D40" i="8"/>
  <c r="F40" i="8"/>
  <c r="H40" i="8"/>
  <c r="I40" i="8"/>
  <c r="J40" i="8"/>
  <c r="K40" i="8"/>
  <c r="N40" i="8"/>
  <c r="O40" i="8"/>
  <c r="P40" i="8"/>
  <c r="Q40" i="8"/>
  <c r="B41" i="8"/>
  <c r="C41" i="8"/>
  <c r="D41" i="8"/>
  <c r="F41" i="8"/>
  <c r="H41" i="8"/>
  <c r="I41" i="8"/>
  <c r="J41" i="8"/>
  <c r="K41" i="8"/>
  <c r="N41" i="8"/>
  <c r="O41" i="8"/>
  <c r="P41" i="8"/>
  <c r="Q41" i="8"/>
  <c r="B42" i="8"/>
  <c r="C42" i="8"/>
  <c r="D42" i="8"/>
  <c r="F42" i="8"/>
  <c r="H42" i="8"/>
  <c r="I42" i="8"/>
  <c r="J42" i="8"/>
  <c r="K42" i="8"/>
  <c r="N42" i="8"/>
  <c r="O42" i="8"/>
  <c r="P42" i="8"/>
  <c r="Q42" i="8"/>
  <c r="B43" i="8"/>
  <c r="C43" i="8"/>
  <c r="D43" i="8"/>
  <c r="F43" i="8"/>
  <c r="H43" i="8"/>
  <c r="I43" i="8"/>
  <c r="J43" i="8"/>
  <c r="K43" i="8"/>
  <c r="N43" i="8"/>
  <c r="O43" i="8"/>
  <c r="P43" i="8"/>
  <c r="Q43" i="8"/>
  <c r="B44" i="8"/>
  <c r="C44" i="8"/>
  <c r="D44" i="8"/>
  <c r="F44" i="8"/>
  <c r="H44" i="8"/>
  <c r="I44" i="8"/>
  <c r="J44" i="8"/>
  <c r="K44" i="8"/>
  <c r="N44" i="8"/>
  <c r="O44" i="8"/>
  <c r="P44" i="8"/>
  <c r="Q44" i="8"/>
  <c r="B45" i="8"/>
  <c r="C45" i="8"/>
  <c r="D45" i="8"/>
  <c r="F45" i="8"/>
  <c r="H45" i="8"/>
  <c r="I45" i="8"/>
  <c r="J45" i="8"/>
  <c r="K45" i="8"/>
  <c r="N45" i="8"/>
  <c r="O45" i="8"/>
  <c r="P45" i="8"/>
  <c r="Q45" i="8"/>
  <c r="B46" i="8"/>
  <c r="C46" i="8"/>
  <c r="D46" i="8"/>
  <c r="F46" i="8"/>
  <c r="H46" i="8"/>
  <c r="I46" i="8"/>
  <c r="J46" i="8"/>
  <c r="K46" i="8"/>
  <c r="N46" i="8"/>
  <c r="O46" i="8"/>
  <c r="P46" i="8"/>
  <c r="Q46" i="8"/>
  <c r="B47" i="8"/>
  <c r="C47" i="8"/>
  <c r="D47" i="8"/>
  <c r="F47" i="8"/>
  <c r="H47" i="8"/>
  <c r="J47" i="8"/>
  <c r="K47" i="8"/>
  <c r="N47" i="8"/>
  <c r="O47" i="8"/>
  <c r="P47" i="8"/>
  <c r="Q47" i="8"/>
  <c r="B48" i="8"/>
  <c r="C48" i="8"/>
  <c r="D48" i="8"/>
  <c r="F48" i="8"/>
  <c r="H48" i="8"/>
  <c r="J48" i="8"/>
  <c r="K48" i="8"/>
  <c r="N48" i="8"/>
  <c r="O48" i="8"/>
  <c r="P48" i="8"/>
  <c r="Q48" i="8"/>
  <c r="B49" i="8"/>
  <c r="C49" i="8"/>
  <c r="D49" i="8"/>
  <c r="F49" i="8"/>
  <c r="H49" i="8"/>
  <c r="I49" i="8"/>
  <c r="J49" i="8"/>
  <c r="K49" i="8"/>
  <c r="N49" i="8"/>
  <c r="O49" i="8"/>
  <c r="P49" i="8"/>
  <c r="Q49" i="8"/>
  <c r="B50" i="8"/>
  <c r="C50" i="8"/>
  <c r="D50" i="8"/>
  <c r="F50" i="8"/>
  <c r="H50" i="8"/>
  <c r="I50" i="8"/>
  <c r="J50" i="8"/>
  <c r="K50" i="8"/>
  <c r="N50" i="8"/>
  <c r="O50" i="8"/>
  <c r="P50" i="8"/>
  <c r="Q50" i="8"/>
  <c r="B51" i="8"/>
  <c r="C51" i="8"/>
  <c r="D51" i="8"/>
  <c r="F51" i="8"/>
  <c r="H51" i="8"/>
  <c r="I51" i="8"/>
  <c r="J51" i="8"/>
  <c r="K51" i="8"/>
  <c r="N51" i="8"/>
  <c r="O51" i="8"/>
  <c r="P51" i="8"/>
  <c r="Q51" i="8"/>
  <c r="B52" i="8"/>
  <c r="C52" i="8"/>
  <c r="D52" i="8"/>
  <c r="F52" i="8"/>
  <c r="H52" i="8"/>
  <c r="I52" i="8"/>
  <c r="J52" i="8"/>
  <c r="K52" i="8"/>
  <c r="N52" i="8"/>
  <c r="O52" i="8"/>
  <c r="P52" i="8"/>
  <c r="Q52" i="8"/>
  <c r="B53" i="8"/>
  <c r="C53" i="8"/>
  <c r="D53" i="8"/>
  <c r="F53" i="8"/>
  <c r="H53" i="8"/>
  <c r="I53" i="8"/>
  <c r="J53" i="8"/>
  <c r="K53" i="8"/>
  <c r="N53" i="8"/>
  <c r="O53" i="8"/>
  <c r="P53" i="8"/>
  <c r="Q53" i="8"/>
  <c r="B54" i="8"/>
  <c r="C54" i="8"/>
  <c r="D54" i="8"/>
  <c r="F54" i="8"/>
  <c r="H54" i="8"/>
  <c r="I54" i="8"/>
  <c r="J54" i="8"/>
  <c r="K54" i="8"/>
  <c r="N54" i="8"/>
  <c r="O54" i="8"/>
  <c r="P54" i="8"/>
  <c r="Q54" i="8"/>
  <c r="B55" i="8"/>
  <c r="C55" i="8"/>
  <c r="D55" i="8"/>
  <c r="F55" i="8"/>
  <c r="H55" i="8"/>
  <c r="I55" i="8"/>
  <c r="J55" i="8"/>
  <c r="K55" i="8"/>
  <c r="N55" i="8"/>
  <c r="O55" i="8"/>
  <c r="P55" i="8"/>
  <c r="Q55" i="8"/>
  <c r="B56" i="8"/>
  <c r="C56" i="8"/>
  <c r="D56" i="8"/>
  <c r="F56" i="8"/>
  <c r="H56" i="8"/>
  <c r="I56" i="8"/>
  <c r="J56" i="8"/>
  <c r="K56" i="8"/>
  <c r="N56" i="8"/>
  <c r="O56" i="8"/>
  <c r="P56" i="8"/>
  <c r="Q56" i="8"/>
  <c r="B57" i="8"/>
  <c r="C57" i="8"/>
  <c r="D57" i="8"/>
  <c r="F57" i="8"/>
  <c r="H57" i="8"/>
  <c r="I57" i="8"/>
  <c r="J57" i="8"/>
  <c r="K57" i="8"/>
  <c r="N57" i="8"/>
  <c r="O57" i="8"/>
  <c r="P57" i="8"/>
  <c r="Q57" i="8"/>
  <c r="B58" i="8"/>
  <c r="C58" i="8"/>
  <c r="D58" i="8"/>
  <c r="F58" i="8"/>
  <c r="H58" i="8"/>
  <c r="I58" i="8"/>
  <c r="J58" i="8"/>
  <c r="K58" i="8"/>
  <c r="N58" i="8"/>
  <c r="O58" i="8"/>
  <c r="P58" i="8"/>
  <c r="Q58" i="8"/>
  <c r="B59" i="8"/>
  <c r="C59" i="8"/>
  <c r="D59" i="8"/>
  <c r="F59" i="8"/>
  <c r="H59" i="8"/>
  <c r="I59" i="8"/>
  <c r="J59" i="8"/>
  <c r="K59" i="8"/>
  <c r="N59" i="8"/>
  <c r="O59" i="8"/>
  <c r="P59" i="8"/>
  <c r="Q59" i="8"/>
  <c r="B60" i="8"/>
  <c r="C60" i="8"/>
  <c r="D60" i="8"/>
  <c r="F60" i="8"/>
  <c r="H60" i="8"/>
  <c r="I60" i="8"/>
  <c r="J60" i="8"/>
  <c r="K60" i="8"/>
  <c r="N60" i="8"/>
  <c r="O60" i="8"/>
  <c r="P60" i="8"/>
  <c r="Q60" i="8"/>
  <c r="B61" i="8"/>
  <c r="C61" i="8"/>
  <c r="D61" i="8"/>
  <c r="F61" i="8"/>
  <c r="H61" i="8"/>
  <c r="I61" i="8"/>
  <c r="J61" i="8"/>
  <c r="K61" i="8"/>
  <c r="N61" i="8"/>
  <c r="O61" i="8"/>
  <c r="P61" i="8"/>
  <c r="Q61" i="8"/>
  <c r="B62" i="8"/>
  <c r="C62" i="8"/>
  <c r="D62" i="8"/>
  <c r="F62" i="8"/>
  <c r="H62" i="8"/>
  <c r="I62" i="8"/>
  <c r="J62" i="8"/>
  <c r="K62" i="8"/>
  <c r="N62" i="8"/>
  <c r="O62" i="8"/>
  <c r="P62" i="8"/>
  <c r="Q62" i="8"/>
  <c r="B63" i="8"/>
  <c r="C63" i="8"/>
  <c r="D63" i="8"/>
  <c r="F63" i="8"/>
  <c r="H63" i="8"/>
  <c r="I63" i="8"/>
  <c r="J63" i="8"/>
  <c r="K63" i="8"/>
  <c r="N63" i="8"/>
  <c r="O63" i="8"/>
  <c r="P63" i="8"/>
  <c r="Q63" i="8"/>
  <c r="B64" i="8"/>
  <c r="C64" i="8"/>
  <c r="D64" i="8"/>
  <c r="F64" i="8"/>
  <c r="H64" i="8"/>
  <c r="I64" i="8"/>
  <c r="J64" i="8"/>
  <c r="K64" i="8"/>
  <c r="N64" i="8"/>
  <c r="O64" i="8"/>
  <c r="P64" i="8"/>
  <c r="Q64" i="8"/>
  <c r="B65" i="8"/>
  <c r="C65" i="8"/>
  <c r="D65" i="8"/>
  <c r="F65" i="8"/>
  <c r="H65" i="8"/>
  <c r="I65" i="8"/>
  <c r="J65" i="8"/>
  <c r="K65" i="8"/>
  <c r="N65" i="8"/>
  <c r="O65" i="8"/>
  <c r="P65" i="8"/>
  <c r="Q65" i="8"/>
  <c r="B66" i="8"/>
  <c r="C66" i="8"/>
  <c r="D66" i="8"/>
  <c r="F66" i="8"/>
  <c r="H66" i="8"/>
  <c r="I66" i="8"/>
  <c r="J66" i="8"/>
  <c r="K66" i="8"/>
  <c r="N66" i="8"/>
  <c r="O66" i="8"/>
  <c r="P66" i="8"/>
  <c r="Q66" i="8"/>
  <c r="B67" i="8"/>
  <c r="C67" i="8"/>
  <c r="D67" i="8"/>
  <c r="F67" i="8"/>
  <c r="H67" i="8"/>
  <c r="I67" i="8"/>
  <c r="J67" i="8"/>
  <c r="K67" i="8"/>
  <c r="N67" i="8"/>
  <c r="O67" i="8"/>
  <c r="P67" i="8"/>
  <c r="Q67" i="8"/>
  <c r="B68" i="8"/>
  <c r="C68" i="8"/>
  <c r="D68" i="8"/>
  <c r="F68" i="8"/>
  <c r="H68" i="8"/>
  <c r="I68" i="8"/>
  <c r="J68" i="8"/>
  <c r="K68" i="8"/>
  <c r="N68" i="8"/>
  <c r="O68" i="8"/>
  <c r="P68" i="8"/>
  <c r="Q68" i="8"/>
  <c r="B69" i="8"/>
  <c r="C69" i="8"/>
  <c r="D69" i="8"/>
  <c r="F69" i="8"/>
  <c r="H69" i="8"/>
  <c r="I69" i="8"/>
  <c r="J69" i="8"/>
  <c r="K69" i="8"/>
  <c r="N69" i="8"/>
  <c r="O69" i="8"/>
  <c r="P69" i="8"/>
  <c r="Q69" i="8"/>
  <c r="B70" i="8"/>
  <c r="C70" i="8"/>
  <c r="D70" i="8"/>
  <c r="F70" i="8"/>
  <c r="H70" i="8"/>
  <c r="I70" i="8"/>
  <c r="J70" i="8"/>
  <c r="K70" i="8"/>
  <c r="N70" i="8"/>
  <c r="O70" i="8"/>
  <c r="P70" i="8"/>
  <c r="Q70" i="8"/>
  <c r="B71" i="8"/>
  <c r="C71" i="8"/>
  <c r="D71" i="8"/>
  <c r="F71" i="8"/>
  <c r="H71" i="8"/>
  <c r="I71" i="8"/>
  <c r="J71" i="8"/>
  <c r="K71" i="8"/>
  <c r="N71" i="8"/>
  <c r="O71" i="8"/>
  <c r="P71" i="8"/>
  <c r="Q71" i="8"/>
  <c r="B72" i="8"/>
  <c r="C72" i="8"/>
  <c r="D72" i="8"/>
  <c r="F72" i="8"/>
  <c r="H72" i="8"/>
  <c r="I72" i="8"/>
  <c r="J72" i="8"/>
  <c r="K72" i="8"/>
  <c r="N72" i="8"/>
  <c r="O72" i="8"/>
  <c r="P72" i="8"/>
  <c r="Q72" i="8"/>
  <c r="B73" i="8"/>
  <c r="C73" i="8"/>
  <c r="D73" i="8"/>
  <c r="F73" i="8"/>
  <c r="H73" i="8"/>
  <c r="I73" i="8"/>
  <c r="J73" i="8"/>
  <c r="K73" i="8"/>
  <c r="N73" i="8"/>
  <c r="O73" i="8"/>
  <c r="P73" i="8"/>
  <c r="Q73" i="8"/>
  <c r="B74" i="8"/>
  <c r="C74" i="8"/>
  <c r="D74" i="8"/>
  <c r="F74" i="8"/>
  <c r="H74" i="8"/>
  <c r="I74" i="8"/>
  <c r="J74" i="8"/>
  <c r="K74" i="8"/>
  <c r="N74" i="8"/>
  <c r="O74" i="8"/>
  <c r="P74" i="8"/>
  <c r="Q74" i="8"/>
  <c r="B75" i="8"/>
  <c r="C75" i="8"/>
  <c r="D75" i="8"/>
  <c r="F75" i="8"/>
  <c r="H75" i="8"/>
  <c r="I75" i="8"/>
  <c r="J75" i="8"/>
  <c r="K75" i="8"/>
  <c r="N75" i="8"/>
  <c r="O75" i="8"/>
  <c r="P75" i="8"/>
  <c r="Q75" i="8"/>
  <c r="B76" i="8"/>
  <c r="C76" i="8"/>
  <c r="D76" i="8"/>
  <c r="F76" i="8"/>
  <c r="H76" i="8"/>
  <c r="I76" i="8"/>
  <c r="J76" i="8"/>
  <c r="K76" i="8"/>
  <c r="N76" i="8"/>
  <c r="O76" i="8"/>
  <c r="P76" i="8"/>
  <c r="Q76" i="8"/>
  <c r="B77" i="8"/>
  <c r="C77" i="8"/>
  <c r="D77" i="8"/>
  <c r="F77" i="8"/>
  <c r="H77" i="8"/>
  <c r="I77" i="8"/>
  <c r="J77" i="8"/>
  <c r="K77" i="8"/>
  <c r="N77" i="8"/>
  <c r="O77" i="8"/>
  <c r="P77" i="8"/>
  <c r="Q77" i="8"/>
  <c r="B78" i="8"/>
  <c r="C78" i="8"/>
  <c r="D78" i="8"/>
  <c r="F78" i="8"/>
  <c r="H78" i="8"/>
  <c r="I78" i="8"/>
  <c r="J78" i="8"/>
  <c r="K78" i="8"/>
  <c r="N78" i="8"/>
  <c r="O78" i="8"/>
  <c r="P78" i="8"/>
  <c r="Q78" i="8"/>
  <c r="B79" i="8"/>
  <c r="C79" i="8"/>
  <c r="D79" i="8"/>
  <c r="F79" i="8"/>
  <c r="H79" i="8"/>
  <c r="I79" i="8"/>
  <c r="J79" i="8"/>
  <c r="K79" i="8"/>
  <c r="N79" i="8"/>
  <c r="O79" i="8"/>
  <c r="P79" i="8"/>
  <c r="Q79" i="8"/>
  <c r="B80" i="8"/>
  <c r="C80" i="8"/>
  <c r="D80" i="8"/>
  <c r="F80" i="8"/>
  <c r="H80" i="8"/>
  <c r="I80" i="8"/>
  <c r="J80" i="8"/>
  <c r="K80" i="8"/>
  <c r="N80" i="8"/>
  <c r="O80" i="8"/>
  <c r="P80" i="8"/>
  <c r="Q80" i="8"/>
  <c r="B81" i="8"/>
  <c r="C81" i="8"/>
  <c r="D81" i="8"/>
  <c r="F81" i="8"/>
  <c r="H81" i="8"/>
  <c r="I81" i="8"/>
  <c r="J81" i="8"/>
  <c r="K81" i="8"/>
  <c r="N81" i="8"/>
  <c r="O81" i="8"/>
  <c r="P81" i="8"/>
  <c r="Q81" i="8"/>
  <c r="B82" i="8"/>
  <c r="C82" i="8"/>
  <c r="D82" i="8"/>
  <c r="F82" i="8"/>
  <c r="H82" i="8"/>
  <c r="I82" i="8"/>
  <c r="J82" i="8"/>
  <c r="K82" i="8"/>
  <c r="N82" i="8"/>
  <c r="O82" i="8"/>
  <c r="P82" i="8"/>
  <c r="Q82" i="8"/>
  <c r="B83" i="8"/>
  <c r="C83" i="8"/>
  <c r="D83" i="8"/>
  <c r="F83" i="8"/>
  <c r="H83" i="8"/>
  <c r="I83" i="8"/>
  <c r="J83" i="8"/>
  <c r="K83" i="8"/>
  <c r="N83" i="8"/>
  <c r="O83" i="8"/>
  <c r="P83" i="8"/>
  <c r="Q83" i="8"/>
  <c r="C84" i="8"/>
  <c r="K84" i="8"/>
  <c r="Q84" i="8"/>
  <c r="C85" i="8"/>
  <c r="K85" i="8"/>
  <c r="Q85" i="8"/>
  <c r="F6" i="9"/>
  <c r="J6" i="9"/>
  <c r="F9" i="9"/>
  <c r="J9" i="9"/>
  <c r="E12" i="9"/>
  <c r="B18" i="9"/>
  <c r="C18" i="9"/>
  <c r="D18" i="9"/>
  <c r="F18" i="9"/>
  <c r="H18" i="9"/>
  <c r="I18" i="9"/>
  <c r="J18" i="9"/>
  <c r="K18" i="9"/>
  <c r="N18" i="9"/>
  <c r="O18" i="9"/>
  <c r="P18" i="9"/>
  <c r="Q18" i="9"/>
  <c r="C19" i="9"/>
  <c r="K19" i="9"/>
  <c r="Q19" i="9"/>
  <c r="C20" i="9"/>
  <c r="K20" i="9"/>
  <c r="Q20" i="9"/>
  <c r="B21" i="9"/>
  <c r="C21" i="9"/>
  <c r="D21" i="9"/>
  <c r="F21" i="9"/>
  <c r="H21" i="9"/>
  <c r="I21" i="9"/>
  <c r="J21" i="9"/>
  <c r="K21" i="9"/>
  <c r="N21" i="9"/>
  <c r="O21" i="9"/>
  <c r="P21" i="9"/>
  <c r="Q21" i="9"/>
  <c r="B22" i="9"/>
  <c r="C22" i="9"/>
  <c r="D22" i="9"/>
  <c r="F22" i="9"/>
  <c r="H22" i="9"/>
  <c r="I22" i="9"/>
  <c r="J22" i="9"/>
  <c r="K22" i="9"/>
  <c r="N22" i="9"/>
  <c r="O22" i="9"/>
  <c r="P22" i="9"/>
  <c r="Q22" i="9"/>
  <c r="B23" i="9"/>
  <c r="C23" i="9"/>
  <c r="D23" i="9"/>
  <c r="F23" i="9"/>
  <c r="H23" i="9"/>
  <c r="I23" i="9"/>
  <c r="J23" i="9"/>
  <c r="K23" i="9"/>
  <c r="N23" i="9"/>
  <c r="O23" i="9"/>
  <c r="P23" i="9"/>
  <c r="Q23" i="9"/>
  <c r="B24" i="9"/>
  <c r="C24" i="9"/>
  <c r="D24" i="9"/>
  <c r="F24" i="9"/>
  <c r="H24" i="9"/>
  <c r="I24" i="9"/>
  <c r="J24" i="9"/>
  <c r="K24" i="9"/>
  <c r="N24" i="9"/>
  <c r="O24" i="9"/>
  <c r="P24" i="9"/>
  <c r="Q24" i="9"/>
  <c r="B25" i="9"/>
  <c r="C25" i="9"/>
  <c r="D25" i="9"/>
  <c r="F25" i="9"/>
  <c r="H25" i="9"/>
  <c r="I25" i="9"/>
  <c r="J25" i="9"/>
  <c r="K25" i="9"/>
  <c r="N25" i="9"/>
  <c r="O25" i="9"/>
  <c r="P25" i="9"/>
  <c r="Q25" i="9"/>
  <c r="B26" i="9"/>
  <c r="C26" i="9"/>
  <c r="D26" i="9"/>
  <c r="F26" i="9"/>
  <c r="H26" i="9"/>
  <c r="I26" i="9"/>
  <c r="J26" i="9"/>
  <c r="K26" i="9"/>
  <c r="N26" i="9"/>
  <c r="O26" i="9"/>
  <c r="P26" i="9"/>
  <c r="Q26" i="9"/>
  <c r="B27" i="9"/>
  <c r="C27" i="9"/>
  <c r="D27" i="9"/>
  <c r="F27" i="9"/>
  <c r="H27" i="9"/>
  <c r="I27" i="9"/>
  <c r="J27" i="9"/>
  <c r="K27" i="9"/>
  <c r="N27" i="9"/>
  <c r="O27" i="9"/>
  <c r="P27" i="9"/>
  <c r="Q27" i="9"/>
  <c r="B28" i="9"/>
  <c r="C28" i="9"/>
  <c r="D28" i="9"/>
  <c r="F28" i="9"/>
  <c r="H28" i="9"/>
  <c r="I28" i="9"/>
  <c r="J28" i="9"/>
  <c r="K28" i="9"/>
  <c r="N28" i="9"/>
  <c r="O28" i="9"/>
  <c r="P28" i="9"/>
  <c r="Q28" i="9"/>
  <c r="B29" i="9"/>
  <c r="C29" i="9"/>
  <c r="D29" i="9"/>
  <c r="F29" i="9"/>
  <c r="H29" i="9"/>
  <c r="J29" i="9"/>
  <c r="K29" i="9"/>
  <c r="N29" i="9"/>
  <c r="O29" i="9"/>
  <c r="P29" i="9"/>
  <c r="Q29" i="9"/>
  <c r="B30" i="9"/>
  <c r="C30" i="9"/>
  <c r="D30" i="9"/>
  <c r="F30" i="9"/>
  <c r="H30" i="9"/>
  <c r="J30" i="9"/>
  <c r="K30" i="9"/>
  <c r="N30" i="9"/>
  <c r="O30" i="9"/>
  <c r="P30" i="9"/>
  <c r="Q30" i="9"/>
  <c r="B31" i="9"/>
  <c r="C31" i="9"/>
  <c r="D31" i="9"/>
  <c r="F31" i="9"/>
  <c r="H31" i="9"/>
  <c r="I31" i="9"/>
  <c r="J31" i="9"/>
  <c r="K31" i="9"/>
  <c r="N31" i="9"/>
  <c r="O31" i="9"/>
  <c r="P31" i="9"/>
  <c r="Q31" i="9"/>
  <c r="B32" i="9"/>
  <c r="C32" i="9"/>
  <c r="D32" i="9"/>
  <c r="F32" i="9"/>
  <c r="H32" i="9"/>
  <c r="I32" i="9"/>
  <c r="J32" i="9"/>
  <c r="K32" i="9"/>
  <c r="N32" i="9"/>
  <c r="O32" i="9"/>
  <c r="P32" i="9"/>
  <c r="Q32" i="9"/>
  <c r="B33" i="9"/>
  <c r="C33" i="9"/>
  <c r="D33" i="9"/>
  <c r="F33" i="9"/>
  <c r="H33" i="9"/>
  <c r="I33" i="9"/>
  <c r="J33" i="9"/>
  <c r="K33" i="9"/>
  <c r="N33" i="9"/>
  <c r="O33" i="9"/>
  <c r="P33" i="9"/>
  <c r="Q33" i="9"/>
  <c r="B34" i="9"/>
  <c r="C34" i="9"/>
  <c r="D34" i="9"/>
  <c r="F34" i="9"/>
  <c r="H34" i="9"/>
  <c r="I34" i="9"/>
  <c r="J34" i="9"/>
  <c r="K34" i="9"/>
  <c r="N34" i="9"/>
  <c r="O34" i="9"/>
  <c r="P34" i="9"/>
  <c r="Q34" i="9"/>
  <c r="B35" i="9"/>
  <c r="C35" i="9"/>
  <c r="D35" i="9"/>
  <c r="F35" i="9"/>
  <c r="H35" i="9"/>
  <c r="I35" i="9"/>
  <c r="J35" i="9"/>
  <c r="K35" i="9"/>
  <c r="N35" i="9"/>
  <c r="O35" i="9"/>
  <c r="P35" i="9"/>
  <c r="Q35" i="9"/>
  <c r="B36" i="9"/>
  <c r="C36" i="9"/>
  <c r="D36" i="9"/>
  <c r="F36" i="9"/>
  <c r="H36" i="9"/>
  <c r="I36" i="9"/>
  <c r="J36" i="9"/>
  <c r="K36" i="9"/>
  <c r="N36" i="9"/>
  <c r="O36" i="9"/>
  <c r="P36" i="9"/>
  <c r="Q36" i="9"/>
  <c r="B37" i="9"/>
  <c r="C37" i="9"/>
  <c r="D37" i="9"/>
  <c r="F37" i="9"/>
  <c r="H37" i="9"/>
  <c r="I37" i="9"/>
  <c r="J37" i="9"/>
  <c r="K37" i="9"/>
  <c r="N37" i="9"/>
  <c r="O37" i="9"/>
  <c r="P37" i="9"/>
  <c r="Q37" i="9"/>
  <c r="C38" i="9"/>
  <c r="K38" i="9"/>
  <c r="Q38" i="9"/>
  <c r="C39" i="9"/>
  <c r="K39" i="9"/>
  <c r="Q39" i="9"/>
</calcChain>
</file>

<file path=xl/comments1.xml><?xml version="1.0" encoding="utf-8"?>
<comments xmlns="http://schemas.openxmlformats.org/spreadsheetml/2006/main">
  <authors>
    <author>Jean-Michel Laffaille</author>
  </authors>
  <commentList>
    <comment ref="N18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méthode de Lissajous</t>
        </r>
      </text>
    </comment>
  </commentList>
</comments>
</file>

<file path=xl/sharedStrings.xml><?xml version="1.0" encoding="utf-8"?>
<sst xmlns="http://schemas.openxmlformats.org/spreadsheetml/2006/main" count="64" uniqueCount="18">
  <si>
    <t>±</t>
  </si>
  <si>
    <t>Circuit RLC série ; sortie aux bornes du condensateur</t>
  </si>
  <si>
    <t>Fonction de transfert : gain en tension</t>
  </si>
  <si>
    <t>H</t>
  </si>
  <si>
    <r>
      <t>H</t>
    </r>
    <r>
      <rPr>
        <b/>
        <vertAlign val="subscript"/>
        <sz val="10"/>
        <rFont val="Helvetica"/>
      </rPr>
      <t>Th</t>
    </r>
  </si>
  <si>
    <r>
      <t>f</t>
    </r>
    <r>
      <rPr>
        <b/>
        <vertAlign val="subscript"/>
        <sz val="10"/>
        <rFont val="Helvetica"/>
      </rPr>
      <t>Th</t>
    </r>
  </si>
  <si>
    <r>
      <t>f</t>
    </r>
    <r>
      <rPr>
        <b/>
        <sz val="10"/>
        <rFont val="Helvetica"/>
      </rPr>
      <t xml:space="preserve">  [rad]</t>
    </r>
  </si>
  <si>
    <r>
      <t>f</t>
    </r>
    <r>
      <rPr>
        <b/>
        <sz val="10"/>
        <rFont val="Helvetica"/>
      </rPr>
      <t xml:space="preserve">  [°]</t>
    </r>
  </si>
  <si>
    <r>
      <t>U</t>
    </r>
    <r>
      <rPr>
        <b/>
        <vertAlign val="subscript"/>
        <sz val="10"/>
        <rFont val="Helvetica"/>
      </rPr>
      <t>C</t>
    </r>
    <r>
      <rPr>
        <b/>
        <sz val="10"/>
        <rFont val="Helvetica"/>
      </rPr>
      <t xml:space="preserve">  [V]</t>
    </r>
  </si>
  <si>
    <t>U  [V]</t>
  </si>
  <si>
    <r>
      <t>w</t>
    </r>
    <r>
      <rPr>
        <b/>
        <sz val="10"/>
        <rFont val="Helvetica"/>
      </rPr>
      <t xml:space="preserve">  [rad/s]</t>
    </r>
  </si>
  <si>
    <t>N  [Hz]</t>
  </si>
  <si>
    <r>
      <t>C  [</t>
    </r>
    <r>
      <rPr>
        <b/>
        <sz val="10"/>
        <rFont val="Symbol"/>
      </rPr>
      <t>m</t>
    </r>
    <r>
      <rPr>
        <b/>
        <sz val="10"/>
        <rFont val="Helvetica"/>
      </rPr>
      <t>F]</t>
    </r>
  </si>
  <si>
    <t>L  [mH]</t>
  </si>
  <si>
    <r>
      <t>R</t>
    </r>
    <r>
      <rPr>
        <b/>
        <vertAlign val="subscript"/>
        <sz val="10"/>
        <rFont val="Helvetica"/>
      </rPr>
      <t>0</t>
    </r>
    <r>
      <rPr>
        <b/>
        <sz val="10"/>
        <rFont val="Helvetica"/>
      </rPr>
      <t xml:space="preserve">  [</t>
    </r>
    <r>
      <rPr>
        <b/>
        <sz val="10"/>
        <rFont val="Symbol"/>
      </rPr>
      <t>W</t>
    </r>
    <r>
      <rPr>
        <b/>
        <sz val="10"/>
        <rFont val="Helvetica"/>
      </rPr>
      <t>]</t>
    </r>
  </si>
  <si>
    <r>
      <t>w</t>
    </r>
    <r>
      <rPr>
        <b/>
        <vertAlign val="subscript"/>
        <sz val="10"/>
        <rFont val="Helvetica"/>
      </rPr>
      <t>0</t>
    </r>
    <r>
      <rPr>
        <b/>
        <sz val="10"/>
        <rFont val="Helvetica"/>
      </rPr>
      <t xml:space="preserve">  [rad/s]</t>
    </r>
  </si>
  <si>
    <r>
      <t>r  [</t>
    </r>
    <r>
      <rPr>
        <b/>
        <sz val="10"/>
        <rFont val="Symbol"/>
      </rPr>
      <t>W</t>
    </r>
    <r>
      <rPr>
        <b/>
        <sz val="10"/>
        <rFont val="Helvetica"/>
      </rPr>
      <t>]</t>
    </r>
  </si>
  <si>
    <r>
      <t>w</t>
    </r>
    <r>
      <rPr>
        <b/>
        <vertAlign val="subscript"/>
        <sz val="10"/>
        <rFont val="Helvetica"/>
      </rPr>
      <t>r</t>
    </r>
    <r>
      <rPr>
        <b/>
        <sz val="10"/>
        <rFont val="Helvetica"/>
      </rPr>
      <t xml:space="preserve">  [rad/s]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</si>
</sst>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1" x14ac:knownFonts="1">
    <font>
      <sz val="10"/>
      <name val="Helvetica"/>
    </font>
    <font>
      <b/>
      <sz val="10"/>
      <name val="Helvetica"/>
    </font>
    <font>
      <sz val="14"/>
      <name val="Textile"/>
    </font>
    <font>
      <sz val="9"/>
      <color indexed="81"/>
      <name val="Geneva"/>
    </font>
    <font>
      <b/>
      <sz val="9"/>
      <color indexed="81"/>
      <name val="Geneva"/>
    </font>
    <font>
      <sz val="18"/>
      <name val="Textile"/>
    </font>
    <font>
      <sz val="8"/>
      <name val="Helvetica"/>
    </font>
    <font>
      <b/>
      <vertAlign val="subscript"/>
      <sz val="10"/>
      <name val="Helvetica"/>
    </font>
    <font>
      <b/>
      <sz val="10"/>
      <name val="Symbol"/>
    </font>
    <font>
      <sz val="10"/>
      <color indexed="11"/>
      <name val="Helvetica"/>
    </font>
    <font>
      <sz val="10"/>
      <color indexed="10"/>
      <name val="Helvetic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/>
    <xf numFmtId="0" fontId="5" fillId="0" borderId="0" xfId="0" applyFont="1"/>
    <xf numFmtId="2" fontId="1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6" fontId="10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165" fontId="10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6" fontId="10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'C1'!$C$18:$C$85</c:f>
              <c:numCache>
                <c:formatCode>0</c:formatCode>
                <c:ptCount val="68"/>
                <c:pt idx="0">
                  <c:v>628.3185307179587</c:v>
                </c:pt>
                <c:pt idx="1">
                  <c:v>942.477796076938</c:v>
                </c:pt>
                <c:pt idx="2">
                  <c:v>1256.637061435917</c:v>
                </c:pt>
                <c:pt idx="3">
                  <c:v>1571.424645325614</c:v>
                </c:pt>
                <c:pt idx="4">
                  <c:v>1633.628179866692</c:v>
                </c:pt>
                <c:pt idx="5">
                  <c:v>1696.460032938488</c:v>
                </c:pt>
                <c:pt idx="6">
                  <c:v>1759.920204541002</c:v>
                </c:pt>
                <c:pt idx="7">
                  <c:v>1822.752057612798</c:v>
                </c:pt>
                <c:pt idx="8">
                  <c:v>1884.955592153876</c:v>
                </c:pt>
                <c:pt idx="9">
                  <c:v>1948.41576375639</c:v>
                </c:pt>
                <c:pt idx="10">
                  <c:v>2010.619298297468</c:v>
                </c:pt>
                <c:pt idx="11">
                  <c:v>2073.451151369263</c:v>
                </c:pt>
                <c:pt idx="12">
                  <c:v>2136.911322971777</c:v>
                </c:pt>
                <c:pt idx="13">
                  <c:v>2198.486538982137</c:v>
                </c:pt>
                <c:pt idx="14">
                  <c:v>2261.946710584651</c:v>
                </c:pt>
                <c:pt idx="15">
                  <c:v>2325.406882187165</c:v>
                </c:pt>
                <c:pt idx="16">
                  <c:v>2388.238735258961</c:v>
                </c:pt>
                <c:pt idx="17">
                  <c:v>2450.442269800039</c:v>
                </c:pt>
                <c:pt idx="18">
                  <c:v>2513.274122871834</c:v>
                </c:pt>
                <c:pt idx="19">
                  <c:v>2576.734294474349</c:v>
                </c:pt>
                <c:pt idx="20">
                  <c:v>2638.937829015426</c:v>
                </c:pt>
                <c:pt idx="21">
                  <c:v>2701.769682087222</c:v>
                </c:pt>
                <c:pt idx="22">
                  <c:v>2765.229853689736</c:v>
                </c:pt>
                <c:pt idx="23">
                  <c:v>2827.433388230813</c:v>
                </c:pt>
                <c:pt idx="24">
                  <c:v>2890.26524130261</c:v>
                </c:pt>
                <c:pt idx="25">
                  <c:v>2953.725412905123</c:v>
                </c:pt>
                <c:pt idx="26">
                  <c:v>2985.141339441022</c:v>
                </c:pt>
                <c:pt idx="27">
                  <c:v>3016.55726597692</c:v>
                </c:pt>
                <c:pt idx="28">
                  <c:v>3078.760800517997</c:v>
                </c:pt>
                <c:pt idx="29">
                  <c:v>3142.220972120511</c:v>
                </c:pt>
                <c:pt idx="30">
                  <c:v>3205.052825192307</c:v>
                </c:pt>
                <c:pt idx="31">
                  <c:v>3260.973174426205</c:v>
                </c:pt>
                <c:pt idx="32">
                  <c:v>3267.256359733385</c:v>
                </c:pt>
                <c:pt idx="33">
                  <c:v>3330.088212805181</c:v>
                </c:pt>
                <c:pt idx="34">
                  <c:v>3393.548384407695</c:v>
                </c:pt>
                <c:pt idx="35">
                  <c:v>3455.751918948773</c:v>
                </c:pt>
                <c:pt idx="36">
                  <c:v>3518.583772020568</c:v>
                </c:pt>
                <c:pt idx="37">
                  <c:v>3575.132439785184</c:v>
                </c:pt>
                <c:pt idx="38">
                  <c:v>3582.043943623082</c:v>
                </c:pt>
                <c:pt idx="39">
                  <c:v>3644.24747816416</c:v>
                </c:pt>
                <c:pt idx="40">
                  <c:v>3688.229775314417</c:v>
                </c:pt>
                <c:pt idx="41">
                  <c:v>3707.079331235956</c:v>
                </c:pt>
                <c:pt idx="42">
                  <c:v>3769.911184307752</c:v>
                </c:pt>
                <c:pt idx="43">
                  <c:v>3770.53950283847</c:v>
                </c:pt>
                <c:pt idx="44">
                  <c:v>3833.371355910265</c:v>
                </c:pt>
                <c:pt idx="45">
                  <c:v>3895.574890451343</c:v>
                </c:pt>
                <c:pt idx="46">
                  <c:v>3959.035062053857</c:v>
                </c:pt>
                <c:pt idx="47">
                  <c:v>4021.866915125653</c:v>
                </c:pt>
                <c:pt idx="48">
                  <c:v>4084.070449666731</c:v>
                </c:pt>
                <c:pt idx="49">
                  <c:v>4147.530621269244</c:v>
                </c:pt>
                <c:pt idx="50">
                  <c:v>4210.36247434104</c:v>
                </c:pt>
                <c:pt idx="51">
                  <c:v>4241.778400876939</c:v>
                </c:pt>
                <c:pt idx="52">
                  <c:v>4272.566008882118</c:v>
                </c:pt>
                <c:pt idx="53">
                  <c:v>4335.397861953914</c:v>
                </c:pt>
                <c:pt idx="54">
                  <c:v>4398.858033556428</c:v>
                </c:pt>
                <c:pt idx="55">
                  <c:v>4461.061568097506</c:v>
                </c:pt>
                <c:pt idx="56">
                  <c:v>4523.893421169302</c:v>
                </c:pt>
                <c:pt idx="57">
                  <c:v>4587.353592771816</c:v>
                </c:pt>
                <c:pt idx="58">
                  <c:v>4649.557127312893</c:v>
                </c:pt>
                <c:pt idx="59">
                  <c:v>4712.38898038469</c:v>
                </c:pt>
                <c:pt idx="60">
                  <c:v>5027.176564274386</c:v>
                </c:pt>
                <c:pt idx="61">
                  <c:v>5340.707511102648</c:v>
                </c:pt>
                <c:pt idx="62">
                  <c:v>5654.866776461627</c:v>
                </c:pt>
                <c:pt idx="63">
                  <c:v>5969.654360351324</c:v>
                </c:pt>
                <c:pt idx="64">
                  <c:v>6283.185307179586</c:v>
                </c:pt>
                <c:pt idx="65">
                  <c:v>7853.981633974483</c:v>
                </c:pt>
                <c:pt idx="66">
                  <c:v>15707.96326794897</c:v>
                </c:pt>
                <c:pt idx="67">
                  <c:v>31415.92653589793</c:v>
                </c:pt>
              </c:numCache>
            </c:numRef>
          </c:xVal>
          <c:yVal>
            <c:numRef>
              <c:f>'C1'!$K$18:$K$85</c:f>
              <c:numCache>
                <c:formatCode>0.0000</c:formatCode>
                <c:ptCount val="68"/>
                <c:pt idx="0">
                  <c:v>1.039172818663598</c:v>
                </c:pt>
                <c:pt idx="1">
                  <c:v>1.092578908931491</c:v>
                </c:pt>
                <c:pt idx="2">
                  <c:v>1.17703476648698</c:v>
                </c:pt>
                <c:pt idx="3">
                  <c:v>1.306578043627727</c:v>
                </c:pt>
                <c:pt idx="4">
                  <c:v>1.339463067362435</c:v>
                </c:pt>
                <c:pt idx="5">
                  <c:v>1.375740515173951</c:v>
                </c:pt>
                <c:pt idx="6">
                  <c:v>1.415860606601704</c:v>
                </c:pt>
                <c:pt idx="7">
                  <c:v>1.45944312913668</c:v>
                </c:pt>
                <c:pt idx="8">
                  <c:v>1.506846449084814</c:v>
                </c:pt>
                <c:pt idx="9">
                  <c:v>1.560143139860495</c:v>
                </c:pt>
                <c:pt idx="10">
                  <c:v>1.617881905370243</c:v>
                </c:pt>
                <c:pt idx="11">
                  <c:v>1.682519078634041</c:v>
                </c:pt>
                <c:pt idx="12">
                  <c:v>1.755208466461648</c:v>
                </c:pt>
                <c:pt idx="13">
                  <c:v>1.833960297484634</c:v>
                </c:pt>
                <c:pt idx="14">
                  <c:v>1.924978889705227</c:v>
                </c:pt>
                <c:pt idx="15">
                  <c:v>2.027706393492918</c:v>
                </c:pt>
                <c:pt idx="16">
                  <c:v>2.143011741368318</c:v>
                </c:pt>
                <c:pt idx="17">
                  <c:v>2.272937820129003</c:v>
                </c:pt>
                <c:pt idx="18">
                  <c:v>2.423114898511375</c:v>
                </c:pt>
                <c:pt idx="19">
                  <c:v>2.597838513405462</c:v>
                </c:pt>
                <c:pt idx="20">
                  <c:v>2.795897182830417</c:v>
                </c:pt>
                <c:pt idx="21">
                  <c:v>3.027853122355118</c:v>
                </c:pt>
                <c:pt idx="22">
                  <c:v>3.299983478233591</c:v>
                </c:pt>
                <c:pt idx="23">
                  <c:v>3.607972620042138</c:v>
                </c:pt>
                <c:pt idx="24">
                  <c:v>3.961392894943182</c:v>
                </c:pt>
                <c:pt idx="25">
                  <c:v>4.353307059747886</c:v>
                </c:pt>
                <c:pt idx="26">
                  <c:v>4.553066766252742</c:v>
                </c:pt>
                <c:pt idx="27">
                  <c:v>4.749486786897147</c:v>
                </c:pt>
                <c:pt idx="28">
                  <c:v>5.095822072150898</c:v>
                </c:pt>
                <c:pt idx="29">
                  <c:v>5.319516763207117</c:v>
                </c:pt>
                <c:pt idx="30">
                  <c:v>5.335315345306509</c:v>
                </c:pt>
                <c:pt idx="31">
                  <c:v>5.161111191844671</c:v>
                </c:pt>
                <c:pt idx="32">
                  <c:v>5.131819470541587</c:v>
                </c:pt>
                <c:pt idx="33">
                  <c:v>4.761839044023582</c:v>
                </c:pt>
                <c:pt idx="34">
                  <c:v>4.311054234491428</c:v>
                </c:pt>
                <c:pt idx="35">
                  <c:v>3.865244248354127</c:v>
                </c:pt>
                <c:pt idx="36">
                  <c:v>3.44993802732751</c:v>
                </c:pt>
                <c:pt idx="37">
                  <c:v>3.118247858852692</c:v>
                </c:pt>
                <c:pt idx="38">
                  <c:v>3.080552971450324</c:v>
                </c:pt>
                <c:pt idx="39">
                  <c:v>2.768091602532902</c:v>
                </c:pt>
                <c:pt idx="40">
                  <c:v>2.574317368248717</c:v>
                </c:pt>
                <c:pt idx="41">
                  <c:v>2.497530990785926</c:v>
                </c:pt>
                <c:pt idx="42">
                  <c:v>2.265863680840543</c:v>
                </c:pt>
                <c:pt idx="43">
                  <c:v>2.26372169685677</c:v>
                </c:pt>
                <c:pt idx="44">
                  <c:v>2.064987474314314</c:v>
                </c:pt>
                <c:pt idx="45">
                  <c:v>1.894947731556405</c:v>
                </c:pt>
                <c:pt idx="46">
                  <c:v>1.744220821476572</c:v>
                </c:pt>
                <c:pt idx="47">
                  <c:v>1.61383931355798</c:v>
                </c:pt>
                <c:pt idx="48">
                  <c:v>1.500223776825666</c:v>
                </c:pt>
                <c:pt idx="49">
                  <c:v>1.397656219261577</c:v>
                </c:pt>
                <c:pt idx="50">
                  <c:v>1.30734810858953</c:v>
                </c:pt>
                <c:pt idx="51">
                  <c:v>1.265858382491236</c:v>
                </c:pt>
                <c:pt idx="52">
                  <c:v>1.227334092574898</c:v>
                </c:pt>
                <c:pt idx="53">
                  <c:v>1.154649589852538</c:v>
                </c:pt>
                <c:pt idx="54">
                  <c:v>1.088399318601307</c:v>
                </c:pt>
                <c:pt idx="55">
                  <c:v>1.029519679949581</c:v>
                </c:pt>
                <c:pt idx="56">
                  <c:v>0.975356297745592</c:v>
                </c:pt>
                <c:pt idx="57">
                  <c:v>0.925401237612938</c:v>
                </c:pt>
                <c:pt idx="58">
                  <c:v>0.88051625663783</c:v>
                </c:pt>
                <c:pt idx="59">
                  <c:v>0.83880719478038</c:v>
                </c:pt>
                <c:pt idx="60">
                  <c:v>0.672304375333774</c:v>
                </c:pt>
                <c:pt idx="61">
                  <c:v>0.55508474426459</c:v>
                </c:pt>
                <c:pt idx="62">
                  <c:v>0.468168464846554</c:v>
                </c:pt>
                <c:pt idx="63">
                  <c:v>0.401489420552383</c:v>
                </c:pt>
                <c:pt idx="64">
                  <c:v>0.349227680259601</c:v>
                </c:pt>
                <c:pt idx="65">
                  <c:v>0.199174505225232</c:v>
                </c:pt>
                <c:pt idx="66">
                  <c:v>0.0434461097202334</c:v>
                </c:pt>
                <c:pt idx="67">
                  <c:v>0.0105249312818154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29"/>
            <c:marker>
              <c:symbol val="diamond"/>
              <c:size val="4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30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40"/>
            <c:bubble3D val="0"/>
          </c:dPt>
          <c:xVal>
            <c:numRef>
              <c:f>'C1'!$C$18:$C$79</c:f>
              <c:numCache>
                <c:formatCode>0</c:formatCode>
                <c:ptCount val="62"/>
                <c:pt idx="0">
                  <c:v>628.3185307179587</c:v>
                </c:pt>
                <c:pt idx="1">
                  <c:v>942.477796076938</c:v>
                </c:pt>
                <c:pt idx="2">
                  <c:v>1256.637061435917</c:v>
                </c:pt>
                <c:pt idx="3">
                  <c:v>1571.424645325614</c:v>
                </c:pt>
                <c:pt idx="4">
                  <c:v>1633.628179866692</c:v>
                </c:pt>
                <c:pt idx="5">
                  <c:v>1696.460032938488</c:v>
                </c:pt>
                <c:pt idx="6">
                  <c:v>1759.920204541002</c:v>
                </c:pt>
                <c:pt idx="7">
                  <c:v>1822.752057612798</c:v>
                </c:pt>
                <c:pt idx="8">
                  <c:v>1884.955592153876</c:v>
                </c:pt>
                <c:pt idx="9">
                  <c:v>1948.41576375639</c:v>
                </c:pt>
                <c:pt idx="10">
                  <c:v>2010.619298297468</c:v>
                </c:pt>
                <c:pt idx="11">
                  <c:v>2073.451151369263</c:v>
                </c:pt>
                <c:pt idx="12">
                  <c:v>2136.911322971777</c:v>
                </c:pt>
                <c:pt idx="13">
                  <c:v>2198.486538982137</c:v>
                </c:pt>
                <c:pt idx="14">
                  <c:v>2261.946710584651</c:v>
                </c:pt>
                <c:pt idx="15">
                  <c:v>2325.406882187165</c:v>
                </c:pt>
                <c:pt idx="16">
                  <c:v>2388.238735258961</c:v>
                </c:pt>
                <c:pt idx="17">
                  <c:v>2450.442269800039</c:v>
                </c:pt>
                <c:pt idx="18">
                  <c:v>2513.274122871834</c:v>
                </c:pt>
                <c:pt idx="19">
                  <c:v>2576.734294474349</c:v>
                </c:pt>
                <c:pt idx="20">
                  <c:v>2638.937829015426</c:v>
                </c:pt>
                <c:pt idx="21">
                  <c:v>2701.769682087222</c:v>
                </c:pt>
                <c:pt idx="22">
                  <c:v>2765.229853689736</c:v>
                </c:pt>
                <c:pt idx="23">
                  <c:v>2827.433388230813</c:v>
                </c:pt>
                <c:pt idx="24">
                  <c:v>2890.26524130261</c:v>
                </c:pt>
                <c:pt idx="25">
                  <c:v>2953.725412905123</c:v>
                </c:pt>
                <c:pt idx="26">
                  <c:v>2985.141339441022</c:v>
                </c:pt>
                <c:pt idx="27">
                  <c:v>3016.55726597692</c:v>
                </c:pt>
                <c:pt idx="28">
                  <c:v>3078.760800517997</c:v>
                </c:pt>
                <c:pt idx="29">
                  <c:v>3142.220972120511</c:v>
                </c:pt>
                <c:pt idx="30">
                  <c:v>3205.052825192307</c:v>
                </c:pt>
                <c:pt idx="31">
                  <c:v>3260.973174426205</c:v>
                </c:pt>
                <c:pt idx="32">
                  <c:v>3267.256359733385</c:v>
                </c:pt>
                <c:pt idx="33">
                  <c:v>3330.088212805181</c:v>
                </c:pt>
                <c:pt idx="34">
                  <c:v>3393.548384407695</c:v>
                </c:pt>
                <c:pt idx="35">
                  <c:v>3455.751918948773</c:v>
                </c:pt>
                <c:pt idx="36">
                  <c:v>3518.583772020568</c:v>
                </c:pt>
                <c:pt idx="37">
                  <c:v>3575.132439785184</c:v>
                </c:pt>
                <c:pt idx="38">
                  <c:v>3582.043943623082</c:v>
                </c:pt>
                <c:pt idx="39">
                  <c:v>3644.24747816416</c:v>
                </c:pt>
                <c:pt idx="40">
                  <c:v>3688.229775314417</c:v>
                </c:pt>
                <c:pt idx="41">
                  <c:v>3707.079331235956</c:v>
                </c:pt>
                <c:pt idx="42">
                  <c:v>3769.911184307752</c:v>
                </c:pt>
                <c:pt idx="43">
                  <c:v>3770.53950283847</c:v>
                </c:pt>
                <c:pt idx="44">
                  <c:v>3833.371355910265</c:v>
                </c:pt>
                <c:pt idx="45">
                  <c:v>3895.574890451343</c:v>
                </c:pt>
                <c:pt idx="46">
                  <c:v>3959.035062053857</c:v>
                </c:pt>
                <c:pt idx="47">
                  <c:v>4021.866915125653</c:v>
                </c:pt>
                <c:pt idx="48">
                  <c:v>4084.070449666731</c:v>
                </c:pt>
                <c:pt idx="49">
                  <c:v>4147.530621269244</c:v>
                </c:pt>
                <c:pt idx="50">
                  <c:v>4210.36247434104</c:v>
                </c:pt>
                <c:pt idx="51">
                  <c:v>4241.778400876939</c:v>
                </c:pt>
                <c:pt idx="52">
                  <c:v>4272.566008882118</c:v>
                </c:pt>
                <c:pt idx="53">
                  <c:v>4335.397861953914</c:v>
                </c:pt>
                <c:pt idx="54">
                  <c:v>4398.858033556428</c:v>
                </c:pt>
                <c:pt idx="55">
                  <c:v>4461.061568097506</c:v>
                </c:pt>
                <c:pt idx="56">
                  <c:v>4523.893421169302</c:v>
                </c:pt>
                <c:pt idx="57">
                  <c:v>4587.353592771816</c:v>
                </c:pt>
                <c:pt idx="58">
                  <c:v>4649.557127312893</c:v>
                </c:pt>
                <c:pt idx="59">
                  <c:v>4712.38898038469</c:v>
                </c:pt>
                <c:pt idx="60">
                  <c:v>5027.176564274386</c:v>
                </c:pt>
                <c:pt idx="61">
                  <c:v>5340.707511102648</c:v>
                </c:pt>
              </c:numCache>
            </c:numRef>
          </c:xVal>
          <c:yVal>
            <c:numRef>
              <c:f>'C1'!$I$18:$I$79</c:f>
              <c:numCache>
                <c:formatCode>0.000</c:formatCode>
                <c:ptCount val="62"/>
                <c:pt idx="0">
                  <c:v>1.03960396039604</c:v>
                </c:pt>
                <c:pt idx="3">
                  <c:v>1.309544658493871</c:v>
                </c:pt>
                <c:pt idx="4">
                  <c:v>1.342995169082125</c:v>
                </c:pt>
                <c:pt idx="5">
                  <c:v>1.380008806693087</c:v>
                </c:pt>
                <c:pt idx="6">
                  <c:v>1.420680512593902</c:v>
                </c:pt>
                <c:pt idx="7">
                  <c:v>1.464745011086475</c:v>
                </c:pt>
                <c:pt idx="8">
                  <c:v>1.511348464619493</c:v>
                </c:pt>
                <c:pt idx="9">
                  <c:v>1.566696508504924</c:v>
                </c:pt>
                <c:pt idx="10">
                  <c:v>1.626012601260126</c:v>
                </c:pt>
                <c:pt idx="11">
                  <c:v>1.690670289855072</c:v>
                </c:pt>
                <c:pt idx="12">
                  <c:v>1.764034687357371</c:v>
                </c:pt>
                <c:pt idx="13">
                  <c:v>1.84307409111827</c:v>
                </c:pt>
                <c:pt idx="14">
                  <c:v>1.935784085621219</c:v>
                </c:pt>
                <c:pt idx="15">
                  <c:v>2.038624587847386</c:v>
                </c:pt>
                <c:pt idx="16">
                  <c:v>2.155353728489484</c:v>
                </c:pt>
                <c:pt idx="17">
                  <c:v>2.285367039377734</c:v>
                </c:pt>
                <c:pt idx="18">
                  <c:v>2.432539682539682</c:v>
                </c:pt>
                <c:pt idx="19">
                  <c:v>2.609470468431772</c:v>
                </c:pt>
                <c:pt idx="20">
                  <c:v>2.804929208180388</c:v>
                </c:pt>
                <c:pt idx="21">
                  <c:v>3.034782608695652</c:v>
                </c:pt>
                <c:pt idx="22">
                  <c:v>3.297220646625071</c:v>
                </c:pt>
                <c:pt idx="23">
                  <c:v>3.579916815210933</c:v>
                </c:pt>
                <c:pt idx="24">
                  <c:v>3.912633563796354</c:v>
                </c:pt>
                <c:pt idx="25">
                  <c:v>4.257333333333333</c:v>
                </c:pt>
                <c:pt idx="26">
                  <c:v>4.423472889498971</c:v>
                </c:pt>
                <c:pt idx="27">
                  <c:v>4.587985865724382</c:v>
                </c:pt>
                <c:pt idx="28">
                  <c:v>4.844213649851632</c:v>
                </c:pt>
                <c:pt idx="29">
                  <c:v>4.969395562356542</c:v>
                </c:pt>
                <c:pt idx="30">
                  <c:v>4.922187981510016</c:v>
                </c:pt>
                <c:pt idx="31">
                  <c:v>4.539033457249071</c:v>
                </c:pt>
                <c:pt idx="32">
                  <c:v>4.696145124716553</c:v>
                </c:pt>
                <c:pt idx="33">
                  <c:v>4.352256186317321</c:v>
                </c:pt>
                <c:pt idx="34">
                  <c:v>3.957697642163662</c:v>
                </c:pt>
                <c:pt idx="35">
                  <c:v>3.578217821782179</c:v>
                </c:pt>
                <c:pt idx="36">
                  <c:v>3.210922787193973</c:v>
                </c:pt>
                <c:pt idx="37">
                  <c:v>2.745882352941176</c:v>
                </c:pt>
                <c:pt idx="38">
                  <c:v>2.885954381752701</c:v>
                </c:pt>
                <c:pt idx="39">
                  <c:v>2.601152737752161</c:v>
                </c:pt>
                <c:pt idx="40">
                  <c:v>2.159718462371413</c:v>
                </c:pt>
                <c:pt idx="41">
                  <c:v>2.364548494983278</c:v>
                </c:pt>
                <c:pt idx="42">
                  <c:v>1.750255885363357</c:v>
                </c:pt>
                <c:pt idx="43">
                  <c:v>2.155387114239307</c:v>
                </c:pt>
                <c:pt idx="44">
                  <c:v>1.973600844772967</c:v>
                </c:pt>
                <c:pt idx="45">
                  <c:v>1.816632231404959</c:v>
                </c:pt>
                <c:pt idx="46">
                  <c:v>1.676977687626775</c:v>
                </c:pt>
                <c:pt idx="47">
                  <c:v>1.554114713216958</c:v>
                </c:pt>
                <c:pt idx="48">
                  <c:v>1.446850393700787</c:v>
                </c:pt>
                <c:pt idx="49">
                  <c:v>1.353599221789883</c:v>
                </c:pt>
                <c:pt idx="50">
                  <c:v>1.266474266474266</c:v>
                </c:pt>
                <c:pt idx="51">
                  <c:v>1.228817616084251</c:v>
                </c:pt>
                <c:pt idx="52">
                  <c:v>1.19161105815062</c:v>
                </c:pt>
                <c:pt idx="53">
                  <c:v>1.122931442080378</c:v>
                </c:pt>
                <c:pt idx="54">
                  <c:v>1.05962441314554</c:v>
                </c:pt>
                <c:pt idx="55">
                  <c:v>1.003733084461036</c:v>
                </c:pt>
                <c:pt idx="56">
                  <c:v>0.952204176334107</c:v>
                </c:pt>
                <c:pt idx="57">
                  <c:v>0.904432132963989</c:v>
                </c:pt>
                <c:pt idx="58">
                  <c:v>0.860817638952687</c:v>
                </c:pt>
                <c:pt idx="59">
                  <c:v>0.821591948764867</c:v>
                </c:pt>
                <c:pt idx="60">
                  <c:v>0.65990990990991</c:v>
                </c:pt>
                <c:pt idx="61">
                  <c:v>0.546387154326494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2500.0"/>
            <c:dispRSqr val="0"/>
            <c:dispEq val="1"/>
            <c:trendlineLbl>
              <c:layout>
                <c:manualLayout>
                  <c:x val="-0.0814218392776491"/>
                  <c:y val="-0.0833793834023174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'C1'!$C$80:$C$83</c:f>
              <c:numCache>
                <c:formatCode>0</c:formatCode>
                <c:ptCount val="4"/>
                <c:pt idx="0">
                  <c:v>5654.866776461627</c:v>
                </c:pt>
                <c:pt idx="1">
                  <c:v>5969.654360351324</c:v>
                </c:pt>
                <c:pt idx="2">
                  <c:v>6283.185307179586</c:v>
                </c:pt>
                <c:pt idx="3">
                  <c:v>7853.981633974483</c:v>
                </c:pt>
              </c:numCache>
            </c:numRef>
          </c:xVal>
          <c:yVal>
            <c:numRef>
              <c:f>'C1'!$I$80:$I$83</c:f>
              <c:numCache>
                <c:formatCode>0.000</c:formatCode>
                <c:ptCount val="4"/>
                <c:pt idx="0">
                  <c:v>0.461470327723649</c:v>
                </c:pt>
                <c:pt idx="1">
                  <c:v>0.39647577092511</c:v>
                </c:pt>
                <c:pt idx="2">
                  <c:v>0.345614035087719</c:v>
                </c:pt>
                <c:pt idx="3">
                  <c:v>0.197654213727194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3714744"/>
        <c:axId val="2143721832"/>
      </c:scatterChart>
      <c:valAx>
        <c:axId val="2143714744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32417899"/>
              <c:y val="0.9426086956521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43721832"/>
        <c:crosses val="autoZero"/>
        <c:crossBetween val="midCat"/>
      </c:valAx>
      <c:valAx>
        <c:axId val="2143721832"/>
        <c:scaling>
          <c:logBase val="10.0"/>
          <c:orientation val="minMax"/>
          <c:max val="1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337028825"/>
              <c:y val="0.4591304347826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4371474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973992162"/>
          <c:y val="0.060344933424208"/>
          <c:w val="0.794644372806715"/>
          <c:h val="0.781610566256409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'C1'!$C$18:$C$85</c:f>
              <c:numCache>
                <c:formatCode>0</c:formatCode>
                <c:ptCount val="68"/>
                <c:pt idx="0">
                  <c:v>628.3185307179587</c:v>
                </c:pt>
                <c:pt idx="1">
                  <c:v>942.477796076938</c:v>
                </c:pt>
                <c:pt idx="2">
                  <c:v>1256.637061435917</c:v>
                </c:pt>
                <c:pt idx="3">
                  <c:v>1571.424645325614</c:v>
                </c:pt>
                <c:pt idx="4">
                  <c:v>1633.628179866692</c:v>
                </c:pt>
                <c:pt idx="5">
                  <c:v>1696.460032938488</c:v>
                </c:pt>
                <c:pt idx="6">
                  <c:v>1759.920204541002</c:v>
                </c:pt>
                <c:pt idx="7">
                  <c:v>1822.752057612798</c:v>
                </c:pt>
                <c:pt idx="8">
                  <c:v>1884.955592153876</c:v>
                </c:pt>
                <c:pt idx="9">
                  <c:v>1948.41576375639</c:v>
                </c:pt>
                <c:pt idx="10">
                  <c:v>2010.619298297468</c:v>
                </c:pt>
                <c:pt idx="11">
                  <c:v>2073.451151369263</c:v>
                </c:pt>
                <c:pt idx="12">
                  <c:v>2136.911322971777</c:v>
                </c:pt>
                <c:pt idx="13">
                  <c:v>2198.486538982137</c:v>
                </c:pt>
                <c:pt idx="14">
                  <c:v>2261.946710584651</c:v>
                </c:pt>
                <c:pt idx="15">
                  <c:v>2325.406882187165</c:v>
                </c:pt>
                <c:pt idx="16">
                  <c:v>2388.238735258961</c:v>
                </c:pt>
                <c:pt idx="17">
                  <c:v>2450.442269800039</c:v>
                </c:pt>
                <c:pt idx="18">
                  <c:v>2513.274122871834</c:v>
                </c:pt>
                <c:pt idx="19">
                  <c:v>2576.734294474349</c:v>
                </c:pt>
                <c:pt idx="20">
                  <c:v>2638.937829015426</c:v>
                </c:pt>
                <c:pt idx="21">
                  <c:v>2701.769682087222</c:v>
                </c:pt>
                <c:pt idx="22">
                  <c:v>2765.229853689736</c:v>
                </c:pt>
                <c:pt idx="23">
                  <c:v>2827.433388230813</c:v>
                </c:pt>
                <c:pt idx="24">
                  <c:v>2890.26524130261</c:v>
                </c:pt>
                <c:pt idx="25">
                  <c:v>2953.725412905123</c:v>
                </c:pt>
                <c:pt idx="26">
                  <c:v>2985.141339441022</c:v>
                </c:pt>
                <c:pt idx="27">
                  <c:v>3016.55726597692</c:v>
                </c:pt>
                <c:pt idx="28">
                  <c:v>3078.760800517997</c:v>
                </c:pt>
                <c:pt idx="29">
                  <c:v>3142.220972120511</c:v>
                </c:pt>
                <c:pt idx="30">
                  <c:v>3205.052825192307</c:v>
                </c:pt>
                <c:pt idx="31">
                  <c:v>3260.973174426205</c:v>
                </c:pt>
                <c:pt idx="32">
                  <c:v>3267.256359733385</c:v>
                </c:pt>
                <c:pt idx="33">
                  <c:v>3330.088212805181</c:v>
                </c:pt>
                <c:pt idx="34">
                  <c:v>3393.548384407695</c:v>
                </c:pt>
                <c:pt idx="35">
                  <c:v>3455.751918948773</c:v>
                </c:pt>
                <c:pt idx="36">
                  <c:v>3518.583772020568</c:v>
                </c:pt>
                <c:pt idx="37">
                  <c:v>3575.132439785184</c:v>
                </c:pt>
                <c:pt idx="38">
                  <c:v>3582.043943623082</c:v>
                </c:pt>
                <c:pt idx="39">
                  <c:v>3644.24747816416</c:v>
                </c:pt>
                <c:pt idx="40">
                  <c:v>3688.229775314417</c:v>
                </c:pt>
                <c:pt idx="41">
                  <c:v>3707.079331235956</c:v>
                </c:pt>
                <c:pt idx="42">
                  <c:v>3769.911184307752</c:v>
                </c:pt>
                <c:pt idx="43">
                  <c:v>3770.53950283847</c:v>
                </c:pt>
                <c:pt idx="44">
                  <c:v>3833.371355910265</c:v>
                </c:pt>
                <c:pt idx="45">
                  <c:v>3895.574890451343</c:v>
                </c:pt>
                <c:pt idx="46">
                  <c:v>3959.035062053857</c:v>
                </c:pt>
                <c:pt idx="47">
                  <c:v>4021.866915125653</c:v>
                </c:pt>
                <c:pt idx="48">
                  <c:v>4084.070449666731</c:v>
                </c:pt>
                <c:pt idx="49">
                  <c:v>4147.530621269244</c:v>
                </c:pt>
                <c:pt idx="50">
                  <c:v>4210.36247434104</c:v>
                </c:pt>
                <c:pt idx="51">
                  <c:v>4241.778400876939</c:v>
                </c:pt>
                <c:pt idx="52">
                  <c:v>4272.566008882118</c:v>
                </c:pt>
                <c:pt idx="53">
                  <c:v>4335.397861953914</c:v>
                </c:pt>
                <c:pt idx="54">
                  <c:v>4398.858033556428</c:v>
                </c:pt>
                <c:pt idx="55">
                  <c:v>4461.061568097506</c:v>
                </c:pt>
                <c:pt idx="56">
                  <c:v>4523.893421169302</c:v>
                </c:pt>
                <c:pt idx="57">
                  <c:v>4587.353592771816</c:v>
                </c:pt>
                <c:pt idx="58">
                  <c:v>4649.557127312893</c:v>
                </c:pt>
                <c:pt idx="59">
                  <c:v>4712.38898038469</c:v>
                </c:pt>
                <c:pt idx="60">
                  <c:v>5027.176564274386</c:v>
                </c:pt>
                <c:pt idx="61">
                  <c:v>5340.707511102648</c:v>
                </c:pt>
                <c:pt idx="62">
                  <c:v>5654.866776461627</c:v>
                </c:pt>
                <c:pt idx="63">
                  <c:v>5969.654360351324</c:v>
                </c:pt>
                <c:pt idx="64">
                  <c:v>6283.185307179586</c:v>
                </c:pt>
                <c:pt idx="65">
                  <c:v>7853.981633974483</c:v>
                </c:pt>
                <c:pt idx="66">
                  <c:v>15707.96326794897</c:v>
                </c:pt>
                <c:pt idx="67">
                  <c:v>31415.92653589793</c:v>
                </c:pt>
              </c:numCache>
            </c:numRef>
          </c:xVal>
          <c:yVal>
            <c:numRef>
              <c:f>'C1'!$Q$18:$Q$85</c:f>
              <c:numCache>
                <c:formatCode>0.00</c:formatCode>
                <c:ptCount val="68"/>
                <c:pt idx="0" formatCode="0.000">
                  <c:v>-0.0381920674759117</c:v>
                </c:pt>
                <c:pt idx="1">
                  <c:v>-0.060254113051609</c:v>
                </c:pt>
                <c:pt idx="2">
                  <c:v>-0.086604832306371</c:v>
                </c:pt>
                <c:pt idx="3">
                  <c:v>-0.120358816759107</c:v>
                </c:pt>
                <c:pt idx="4">
                  <c:v>-0.128314667646571</c:v>
                </c:pt>
                <c:pt idx="5">
                  <c:v>-0.136910804747568</c:v>
                </c:pt>
                <c:pt idx="6">
                  <c:v>-0.146238751979411</c:v>
                </c:pt>
                <c:pt idx="7">
                  <c:v>-0.156200412617494</c:v>
                </c:pt>
                <c:pt idx="8">
                  <c:v>-0.166873567878381</c:v>
                </c:pt>
                <c:pt idx="9">
                  <c:v>-0.178714710628555</c:v>
                </c:pt>
                <c:pt idx="10">
                  <c:v>-0.191395345806412</c:v>
                </c:pt>
                <c:pt idx="11">
                  <c:v>-0.205453429936406</c:v>
                </c:pt>
                <c:pt idx="12">
                  <c:v>-0.221136550142412</c:v>
                </c:pt>
                <c:pt idx="13">
                  <c:v>-0.238024870164373</c:v>
                </c:pt>
                <c:pt idx="14">
                  <c:v>-0.257464289028852</c:v>
                </c:pt>
                <c:pt idx="15">
                  <c:v>-0.279362230395281</c:v>
                </c:pt>
                <c:pt idx="16">
                  <c:v>-0.303955695603007</c:v>
                </c:pt>
                <c:pt idx="17">
                  <c:v>-0.331763274936567</c:v>
                </c:pt>
                <c:pt idx="18">
                  <c:v>-0.364127677207124</c:v>
                </c:pt>
                <c:pt idx="19">
                  <c:v>-0.402212128624356</c:v>
                </c:pt>
                <c:pt idx="20">
                  <c:v>-0.446121281435521</c:v>
                </c:pt>
                <c:pt idx="21">
                  <c:v>-0.498821610177782</c:v>
                </c:pt>
                <c:pt idx="22">
                  <c:v>-0.562890919459138</c:v>
                </c:pt>
                <c:pt idx="23">
                  <c:v>-0.639210442127733</c:v>
                </c:pt>
                <c:pt idx="24">
                  <c:v>-0.733608054284131</c:v>
                </c:pt>
                <c:pt idx="25">
                  <c:v>-0.851016186467027</c:v>
                </c:pt>
                <c:pt idx="26">
                  <c:v>-0.918711112305558</c:v>
                </c:pt>
                <c:pt idx="27">
                  <c:v>-0.993304241438361</c:v>
                </c:pt>
                <c:pt idx="28">
                  <c:v>-1.161664008365064</c:v>
                </c:pt>
                <c:pt idx="29">
                  <c:v>-1.358179983967548</c:v>
                </c:pt>
                <c:pt idx="30">
                  <c:v>-1.566106044658284</c:v>
                </c:pt>
                <c:pt idx="31">
                  <c:v>-1.748705251030109</c:v>
                </c:pt>
                <c:pt idx="32">
                  <c:v>-1.768523296314457</c:v>
                </c:pt>
                <c:pt idx="33">
                  <c:v>-1.954400823781018</c:v>
                </c:pt>
                <c:pt idx="34">
                  <c:v>-2.115010553064361</c:v>
                </c:pt>
                <c:pt idx="35">
                  <c:v>-2.24513022675305</c:v>
                </c:pt>
                <c:pt idx="36">
                  <c:v>-2.352278328075308</c:v>
                </c:pt>
                <c:pt idx="37">
                  <c:v>-2.431462314363428</c:v>
                </c:pt>
                <c:pt idx="38">
                  <c:v>-2.440180885745549</c:v>
                </c:pt>
                <c:pt idx="39">
                  <c:v>-2.510641072951978</c:v>
                </c:pt>
                <c:pt idx="40">
                  <c:v>-2.552942301702049</c:v>
                </c:pt>
                <c:pt idx="41">
                  <c:v>-2.569455028413961</c:v>
                </c:pt>
                <c:pt idx="42">
                  <c:v>-2.618532175227013</c:v>
                </c:pt>
                <c:pt idx="43">
                  <c:v>-2.618981209493929</c:v>
                </c:pt>
                <c:pt idx="44">
                  <c:v>-2.660315303933114</c:v>
                </c:pt>
                <c:pt idx="45">
                  <c:v>-2.695230736305326</c:v>
                </c:pt>
                <c:pt idx="46">
                  <c:v>-2.725901060375109</c:v>
                </c:pt>
                <c:pt idx="47">
                  <c:v>-2.752264921590387</c:v>
                </c:pt>
                <c:pt idx="48">
                  <c:v>-2.775144173854596</c:v>
                </c:pt>
                <c:pt idx="49">
                  <c:v>-2.795747030005804</c:v>
                </c:pt>
                <c:pt idx="50">
                  <c:v>-2.813865104987733</c:v>
                </c:pt>
                <c:pt idx="51">
                  <c:v>-2.822186874792025</c:v>
                </c:pt>
                <c:pt idx="52">
                  <c:v>-2.829914849523322</c:v>
                </c:pt>
                <c:pt idx="53">
                  <c:v>-2.844503625761481</c:v>
                </c:pt>
                <c:pt idx="54">
                  <c:v>-2.857818615098274</c:v>
                </c:pt>
                <c:pt idx="55">
                  <c:v>-2.869674643863176</c:v>
                </c:pt>
                <c:pt idx="56">
                  <c:v>-2.880606739959144</c:v>
                </c:pt>
                <c:pt idx="57">
                  <c:v>-2.890717615717809</c:v>
                </c:pt>
                <c:pt idx="58">
                  <c:v>-2.899830762800814</c:v>
                </c:pt>
                <c:pt idx="59">
                  <c:v>-2.90832802753164</c:v>
                </c:pt>
                <c:pt idx="60">
                  <c:v>-2.942635766153075</c:v>
                </c:pt>
                <c:pt idx="61">
                  <c:v>-2.967348645682088</c:v>
                </c:pt>
                <c:pt idx="62">
                  <c:v>-2.986148334546352</c:v>
                </c:pt>
                <c:pt idx="63">
                  <c:v>-3.000969925581658</c:v>
                </c:pt>
                <c:pt idx="64">
                  <c:v>-3.012919618618318</c:v>
                </c:pt>
                <c:pt idx="65">
                  <c:v>-3.049985125443326</c:v>
                </c:pt>
                <c:pt idx="66">
                  <c:v>-3.101673064521395</c:v>
                </c:pt>
                <c:pt idx="67">
                  <c:v>-3.12225533975825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29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30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'C1'!$P$18:$P$83</c:f>
                <c:numCache>
                  <c:formatCode>General</c:formatCode>
                  <c:ptCount val="66"/>
                  <c:pt idx="0">
                    <c:v>0.0039095375244673</c:v>
                  </c:pt>
                  <c:pt idx="3">
                    <c:v>0.0361283155162826</c:v>
                  </c:pt>
                  <c:pt idx="4">
                    <c:v>0.0359537825910832</c:v>
                  </c:pt>
                  <c:pt idx="5">
                    <c:v>0.0359537825910832</c:v>
                  </c:pt>
                  <c:pt idx="6">
                    <c:v>0.0363028484414821</c:v>
                  </c:pt>
                  <c:pt idx="7">
                    <c:v>0.0364773813666815</c:v>
                  </c:pt>
                  <c:pt idx="8">
                    <c:v>0.0364773813666815</c:v>
                  </c:pt>
                  <c:pt idx="9">
                    <c:v>0.0368264472170803</c:v>
                  </c:pt>
                  <c:pt idx="10">
                    <c:v>0.0370009801422798</c:v>
                  </c:pt>
                  <c:pt idx="11">
                    <c:v>0.0371755130674792</c:v>
                  </c:pt>
                  <c:pt idx="12">
                    <c:v>0.0373500459926786</c:v>
                  </c:pt>
                  <c:pt idx="13">
                    <c:v>0.0373500459926786</c:v>
                  </c:pt>
                  <c:pt idx="14">
                    <c:v>0.0382227106186758</c:v>
                  </c:pt>
                  <c:pt idx="15">
                    <c:v>0.0382227106186758</c:v>
                  </c:pt>
                  <c:pt idx="16">
                    <c:v>0.0385717764690747</c:v>
                  </c:pt>
                  <c:pt idx="17">
                    <c:v>0.0387463093942741</c:v>
                  </c:pt>
                  <c:pt idx="18">
                    <c:v>0.0392699081698724</c:v>
                  </c:pt>
                  <c:pt idx="19">
                    <c:v>0.0396189740202713</c:v>
                  </c:pt>
                  <c:pt idx="20">
                    <c:v>0.040317105721069</c:v>
                  </c:pt>
                  <c:pt idx="21">
                    <c:v>0.0406661715714679</c:v>
                  </c:pt>
                  <c:pt idx="22">
                    <c:v>0.0417133691226645</c:v>
                  </c:pt>
                  <c:pt idx="23">
                    <c:v>0.0420624349730633</c:v>
                  </c:pt>
                  <c:pt idx="24">
                    <c:v>0.0434586983746588</c:v>
                  </c:pt>
                  <c:pt idx="25">
                    <c:v>0.0448549617762543</c:v>
                  </c:pt>
                  <c:pt idx="26">
                    <c:v>0.0452040276266531</c:v>
                  </c:pt>
                  <c:pt idx="27">
                    <c:v>0.0466002910282486</c:v>
                  </c:pt>
                  <c:pt idx="28">
                    <c:v>0.047996554429844</c:v>
                  </c:pt>
                  <c:pt idx="29">
                    <c:v>0.0497418836818384</c:v>
                  </c:pt>
                  <c:pt idx="30">
                    <c:v>0.0518362787842316</c:v>
                  </c:pt>
                  <c:pt idx="31">
                    <c:v>0.0537561409614253</c:v>
                  </c:pt>
                  <c:pt idx="32">
                    <c:v>0.0541052068118242</c:v>
                  </c:pt>
                  <c:pt idx="33">
                    <c:v>0.0555014702134197</c:v>
                  </c:pt>
                  <c:pt idx="34">
                    <c:v>0.0568977336150151</c:v>
                  </c:pt>
                  <c:pt idx="35">
                    <c:v>0.0575958653158129</c:v>
                  </c:pt>
                  <c:pt idx="36">
                    <c:v>0.0591666616426078</c:v>
                  </c:pt>
                  <c:pt idx="37">
                    <c:v>0.0593411945678072</c:v>
                  </c:pt>
                  <c:pt idx="38">
                    <c:v>0.0600393262686049</c:v>
                  </c:pt>
                  <c:pt idx="39">
                    <c:v>0.0607374579694027</c:v>
                  </c:pt>
                  <c:pt idx="40">
                    <c:v>0.0607374579694027</c:v>
                  </c:pt>
                  <c:pt idx="41">
                    <c:v>0.061261056745001</c:v>
                  </c:pt>
                  <c:pt idx="42">
                    <c:v>0.0616101225953998</c:v>
                  </c:pt>
                  <c:pt idx="43">
                    <c:v>0.0616101225953998</c:v>
                  </c:pt>
                  <c:pt idx="44">
                    <c:v>0.0617846555205992</c:v>
                  </c:pt>
                  <c:pt idx="45">
                    <c:v>0.0623082542961976</c:v>
                  </c:pt>
                  <c:pt idx="46">
                    <c:v>0.0626573201465964</c:v>
                  </c:pt>
                  <c:pt idx="47">
                    <c:v>0.0630063859969953</c:v>
                  </c:pt>
                  <c:pt idx="48">
                    <c:v>0.0630063859969953</c:v>
                  </c:pt>
                  <c:pt idx="49">
                    <c:v>0.0633554518473941</c:v>
                  </c:pt>
                  <c:pt idx="50">
                    <c:v>0.0635299847725936</c:v>
                  </c:pt>
                  <c:pt idx="51">
                    <c:v>0.063704517697793</c:v>
                  </c:pt>
                  <c:pt idx="52">
                    <c:v>0.0635299847725936</c:v>
                  </c:pt>
                  <c:pt idx="53">
                    <c:v>0.063704517697793</c:v>
                  </c:pt>
                  <c:pt idx="54">
                    <c:v>0.063704517697793</c:v>
                  </c:pt>
                  <c:pt idx="55">
                    <c:v>0.0640535835481919</c:v>
                  </c:pt>
                  <c:pt idx="56">
                    <c:v>0.0638790506229925</c:v>
                  </c:pt>
                  <c:pt idx="57">
                    <c:v>0.0638790506229925</c:v>
                  </c:pt>
                  <c:pt idx="58">
                    <c:v>0.0638790506229925</c:v>
                  </c:pt>
                  <c:pt idx="59">
                    <c:v>0.0638790506229925</c:v>
                  </c:pt>
                  <c:pt idx="60">
                    <c:v>0.0640535835481919</c:v>
                  </c:pt>
                  <c:pt idx="61">
                    <c:v>0.0638790506229925</c:v>
                  </c:pt>
                  <c:pt idx="62">
                    <c:v>0.063704517697793</c:v>
                  </c:pt>
                  <c:pt idx="63">
                    <c:v>0.0645771823237902</c:v>
                  </c:pt>
                  <c:pt idx="64">
                    <c:v>0.0645771823237902</c:v>
                  </c:pt>
                  <c:pt idx="65">
                    <c:v>0.0652753140245879</c:v>
                  </c:pt>
                </c:numCache>
              </c:numRef>
            </c:plus>
            <c:minus>
              <c:numRef>
                <c:f>'C1'!$P$18:$P$83</c:f>
                <c:numCache>
                  <c:formatCode>General</c:formatCode>
                  <c:ptCount val="66"/>
                  <c:pt idx="0">
                    <c:v>0.0039095375244673</c:v>
                  </c:pt>
                  <c:pt idx="3">
                    <c:v>0.0361283155162826</c:v>
                  </c:pt>
                  <c:pt idx="4">
                    <c:v>0.0359537825910832</c:v>
                  </c:pt>
                  <c:pt idx="5">
                    <c:v>0.0359537825910832</c:v>
                  </c:pt>
                  <c:pt idx="6">
                    <c:v>0.0363028484414821</c:v>
                  </c:pt>
                  <c:pt idx="7">
                    <c:v>0.0364773813666815</c:v>
                  </c:pt>
                  <c:pt idx="8">
                    <c:v>0.0364773813666815</c:v>
                  </c:pt>
                  <c:pt idx="9">
                    <c:v>0.0368264472170803</c:v>
                  </c:pt>
                  <c:pt idx="10">
                    <c:v>0.0370009801422798</c:v>
                  </c:pt>
                  <c:pt idx="11">
                    <c:v>0.0371755130674792</c:v>
                  </c:pt>
                  <c:pt idx="12">
                    <c:v>0.0373500459926786</c:v>
                  </c:pt>
                  <c:pt idx="13">
                    <c:v>0.0373500459926786</c:v>
                  </c:pt>
                  <c:pt idx="14">
                    <c:v>0.0382227106186758</c:v>
                  </c:pt>
                  <c:pt idx="15">
                    <c:v>0.0382227106186758</c:v>
                  </c:pt>
                  <c:pt idx="16">
                    <c:v>0.0385717764690747</c:v>
                  </c:pt>
                  <c:pt idx="17">
                    <c:v>0.0387463093942741</c:v>
                  </c:pt>
                  <c:pt idx="18">
                    <c:v>0.0392699081698724</c:v>
                  </c:pt>
                  <c:pt idx="19">
                    <c:v>0.0396189740202713</c:v>
                  </c:pt>
                  <c:pt idx="20">
                    <c:v>0.040317105721069</c:v>
                  </c:pt>
                  <c:pt idx="21">
                    <c:v>0.0406661715714679</c:v>
                  </c:pt>
                  <c:pt idx="22">
                    <c:v>0.0417133691226645</c:v>
                  </c:pt>
                  <c:pt idx="23">
                    <c:v>0.0420624349730633</c:v>
                  </c:pt>
                  <c:pt idx="24">
                    <c:v>0.0434586983746588</c:v>
                  </c:pt>
                  <c:pt idx="25">
                    <c:v>0.0448549617762543</c:v>
                  </c:pt>
                  <c:pt idx="26">
                    <c:v>0.0452040276266531</c:v>
                  </c:pt>
                  <c:pt idx="27">
                    <c:v>0.0466002910282486</c:v>
                  </c:pt>
                  <c:pt idx="28">
                    <c:v>0.047996554429844</c:v>
                  </c:pt>
                  <c:pt idx="29">
                    <c:v>0.0497418836818384</c:v>
                  </c:pt>
                  <c:pt idx="30">
                    <c:v>0.0518362787842316</c:v>
                  </c:pt>
                  <c:pt idx="31">
                    <c:v>0.0537561409614253</c:v>
                  </c:pt>
                  <c:pt idx="32">
                    <c:v>0.0541052068118242</c:v>
                  </c:pt>
                  <c:pt idx="33">
                    <c:v>0.0555014702134197</c:v>
                  </c:pt>
                  <c:pt idx="34">
                    <c:v>0.0568977336150151</c:v>
                  </c:pt>
                  <c:pt idx="35">
                    <c:v>0.0575958653158129</c:v>
                  </c:pt>
                  <c:pt idx="36">
                    <c:v>0.0591666616426078</c:v>
                  </c:pt>
                  <c:pt idx="37">
                    <c:v>0.0593411945678072</c:v>
                  </c:pt>
                  <c:pt idx="38">
                    <c:v>0.0600393262686049</c:v>
                  </c:pt>
                  <c:pt idx="39">
                    <c:v>0.0607374579694027</c:v>
                  </c:pt>
                  <c:pt idx="40">
                    <c:v>0.0607374579694027</c:v>
                  </c:pt>
                  <c:pt idx="41">
                    <c:v>0.061261056745001</c:v>
                  </c:pt>
                  <c:pt idx="42">
                    <c:v>0.0616101225953998</c:v>
                  </c:pt>
                  <c:pt idx="43">
                    <c:v>0.0616101225953998</c:v>
                  </c:pt>
                  <c:pt idx="44">
                    <c:v>0.0617846555205992</c:v>
                  </c:pt>
                  <c:pt idx="45">
                    <c:v>0.0623082542961976</c:v>
                  </c:pt>
                  <c:pt idx="46">
                    <c:v>0.0626573201465964</c:v>
                  </c:pt>
                  <c:pt idx="47">
                    <c:v>0.0630063859969953</c:v>
                  </c:pt>
                  <c:pt idx="48">
                    <c:v>0.0630063859969953</c:v>
                  </c:pt>
                  <c:pt idx="49">
                    <c:v>0.0633554518473941</c:v>
                  </c:pt>
                  <c:pt idx="50">
                    <c:v>0.0635299847725936</c:v>
                  </c:pt>
                  <c:pt idx="51">
                    <c:v>0.063704517697793</c:v>
                  </c:pt>
                  <c:pt idx="52">
                    <c:v>0.0635299847725936</c:v>
                  </c:pt>
                  <c:pt idx="53">
                    <c:v>0.063704517697793</c:v>
                  </c:pt>
                  <c:pt idx="54">
                    <c:v>0.063704517697793</c:v>
                  </c:pt>
                  <c:pt idx="55">
                    <c:v>0.0640535835481919</c:v>
                  </c:pt>
                  <c:pt idx="56">
                    <c:v>0.0638790506229925</c:v>
                  </c:pt>
                  <c:pt idx="57">
                    <c:v>0.0638790506229925</c:v>
                  </c:pt>
                  <c:pt idx="58">
                    <c:v>0.0638790506229925</c:v>
                  </c:pt>
                  <c:pt idx="59">
                    <c:v>0.0638790506229925</c:v>
                  </c:pt>
                  <c:pt idx="60">
                    <c:v>0.0640535835481919</c:v>
                  </c:pt>
                  <c:pt idx="61">
                    <c:v>0.0638790506229925</c:v>
                  </c:pt>
                  <c:pt idx="62">
                    <c:v>0.063704517697793</c:v>
                  </c:pt>
                  <c:pt idx="63">
                    <c:v>0.0645771823237902</c:v>
                  </c:pt>
                  <c:pt idx="64">
                    <c:v>0.0645771823237902</c:v>
                  </c:pt>
                  <c:pt idx="65">
                    <c:v>0.0652753140245879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'C1'!$C$18:$C$83</c:f>
              <c:numCache>
                <c:formatCode>0</c:formatCode>
                <c:ptCount val="66"/>
                <c:pt idx="0">
                  <c:v>628.3185307179587</c:v>
                </c:pt>
                <c:pt idx="1">
                  <c:v>942.477796076938</c:v>
                </c:pt>
                <c:pt idx="2">
                  <c:v>1256.637061435917</c:v>
                </c:pt>
                <c:pt idx="3">
                  <c:v>1571.424645325614</c:v>
                </c:pt>
                <c:pt idx="4">
                  <c:v>1633.628179866692</c:v>
                </c:pt>
                <c:pt idx="5">
                  <c:v>1696.460032938488</c:v>
                </c:pt>
                <c:pt idx="6">
                  <c:v>1759.920204541002</c:v>
                </c:pt>
                <c:pt idx="7">
                  <c:v>1822.752057612798</c:v>
                </c:pt>
                <c:pt idx="8">
                  <c:v>1884.955592153876</c:v>
                </c:pt>
                <c:pt idx="9">
                  <c:v>1948.41576375639</c:v>
                </c:pt>
                <c:pt idx="10">
                  <c:v>2010.619298297468</c:v>
                </c:pt>
                <c:pt idx="11">
                  <c:v>2073.451151369263</c:v>
                </c:pt>
                <c:pt idx="12">
                  <c:v>2136.911322971777</c:v>
                </c:pt>
                <c:pt idx="13">
                  <c:v>2198.486538982137</c:v>
                </c:pt>
                <c:pt idx="14">
                  <c:v>2261.946710584651</c:v>
                </c:pt>
                <c:pt idx="15">
                  <c:v>2325.406882187165</c:v>
                </c:pt>
                <c:pt idx="16">
                  <c:v>2388.238735258961</c:v>
                </c:pt>
                <c:pt idx="17">
                  <c:v>2450.442269800039</c:v>
                </c:pt>
                <c:pt idx="18">
                  <c:v>2513.274122871834</c:v>
                </c:pt>
                <c:pt idx="19">
                  <c:v>2576.734294474349</c:v>
                </c:pt>
                <c:pt idx="20">
                  <c:v>2638.937829015426</c:v>
                </c:pt>
                <c:pt idx="21">
                  <c:v>2701.769682087222</c:v>
                </c:pt>
                <c:pt idx="22">
                  <c:v>2765.229853689736</c:v>
                </c:pt>
                <c:pt idx="23">
                  <c:v>2827.433388230813</c:v>
                </c:pt>
                <c:pt idx="24">
                  <c:v>2890.26524130261</c:v>
                </c:pt>
                <c:pt idx="25">
                  <c:v>2953.725412905123</c:v>
                </c:pt>
                <c:pt idx="26">
                  <c:v>2985.141339441022</c:v>
                </c:pt>
                <c:pt idx="27">
                  <c:v>3016.55726597692</c:v>
                </c:pt>
                <c:pt idx="28">
                  <c:v>3078.760800517997</c:v>
                </c:pt>
                <c:pt idx="29">
                  <c:v>3142.220972120511</c:v>
                </c:pt>
                <c:pt idx="30">
                  <c:v>3205.052825192307</c:v>
                </c:pt>
                <c:pt idx="31">
                  <c:v>3260.973174426205</c:v>
                </c:pt>
                <c:pt idx="32">
                  <c:v>3267.256359733385</c:v>
                </c:pt>
                <c:pt idx="33">
                  <c:v>3330.088212805181</c:v>
                </c:pt>
                <c:pt idx="34">
                  <c:v>3393.548384407695</c:v>
                </c:pt>
                <c:pt idx="35">
                  <c:v>3455.751918948773</c:v>
                </c:pt>
                <c:pt idx="36">
                  <c:v>3518.583772020568</c:v>
                </c:pt>
                <c:pt idx="37">
                  <c:v>3575.132439785184</c:v>
                </c:pt>
                <c:pt idx="38">
                  <c:v>3582.043943623082</c:v>
                </c:pt>
                <c:pt idx="39">
                  <c:v>3644.24747816416</c:v>
                </c:pt>
                <c:pt idx="40">
                  <c:v>3688.229775314417</c:v>
                </c:pt>
                <c:pt idx="41">
                  <c:v>3707.079331235956</c:v>
                </c:pt>
                <c:pt idx="42">
                  <c:v>3769.911184307752</c:v>
                </c:pt>
                <c:pt idx="43">
                  <c:v>3770.53950283847</c:v>
                </c:pt>
                <c:pt idx="44">
                  <c:v>3833.371355910265</c:v>
                </c:pt>
                <c:pt idx="45">
                  <c:v>3895.574890451343</c:v>
                </c:pt>
                <c:pt idx="46">
                  <c:v>3959.035062053857</c:v>
                </c:pt>
                <c:pt idx="47">
                  <c:v>4021.866915125653</c:v>
                </c:pt>
                <c:pt idx="48">
                  <c:v>4084.070449666731</c:v>
                </c:pt>
                <c:pt idx="49">
                  <c:v>4147.530621269244</c:v>
                </c:pt>
                <c:pt idx="50">
                  <c:v>4210.36247434104</c:v>
                </c:pt>
                <c:pt idx="51">
                  <c:v>4241.778400876939</c:v>
                </c:pt>
                <c:pt idx="52">
                  <c:v>4272.566008882118</c:v>
                </c:pt>
                <c:pt idx="53">
                  <c:v>4335.397861953914</c:v>
                </c:pt>
                <c:pt idx="54">
                  <c:v>4398.858033556428</c:v>
                </c:pt>
                <c:pt idx="55">
                  <c:v>4461.061568097506</c:v>
                </c:pt>
                <c:pt idx="56">
                  <c:v>4523.893421169302</c:v>
                </c:pt>
                <c:pt idx="57">
                  <c:v>4587.353592771816</c:v>
                </c:pt>
                <c:pt idx="58">
                  <c:v>4649.557127312893</c:v>
                </c:pt>
                <c:pt idx="59">
                  <c:v>4712.38898038469</c:v>
                </c:pt>
                <c:pt idx="60">
                  <c:v>5027.176564274386</c:v>
                </c:pt>
                <c:pt idx="61">
                  <c:v>5340.707511102648</c:v>
                </c:pt>
                <c:pt idx="62">
                  <c:v>5654.866776461627</c:v>
                </c:pt>
                <c:pt idx="63">
                  <c:v>5969.654360351324</c:v>
                </c:pt>
                <c:pt idx="64">
                  <c:v>6283.185307179586</c:v>
                </c:pt>
                <c:pt idx="65">
                  <c:v>7853.981633974483</c:v>
                </c:pt>
              </c:numCache>
            </c:numRef>
          </c:xVal>
          <c:yVal>
            <c:numRef>
              <c:f>'C1'!$O$18:$O$83</c:f>
              <c:numCache>
                <c:formatCode>0.00</c:formatCode>
                <c:ptCount val="66"/>
                <c:pt idx="0">
                  <c:v>-0.0418879020478639</c:v>
                </c:pt>
                <c:pt idx="3">
                  <c:v>-0.122173047639603</c:v>
                </c:pt>
                <c:pt idx="4">
                  <c:v>-0.10471975511966</c:v>
                </c:pt>
                <c:pt idx="5">
                  <c:v>-0.10471975511966</c:v>
                </c:pt>
                <c:pt idx="6">
                  <c:v>-0.139626340159546</c:v>
                </c:pt>
                <c:pt idx="7">
                  <c:v>-0.15707963267949</c:v>
                </c:pt>
                <c:pt idx="8">
                  <c:v>-0.15707963267949</c:v>
                </c:pt>
                <c:pt idx="9">
                  <c:v>-0.191986217719376</c:v>
                </c:pt>
                <c:pt idx="10">
                  <c:v>-0.20943951023932</c:v>
                </c:pt>
                <c:pt idx="11">
                  <c:v>-0.226892802759263</c:v>
                </c:pt>
                <c:pt idx="12">
                  <c:v>-0.244346095279206</c:v>
                </c:pt>
                <c:pt idx="13">
                  <c:v>-0.244346095279206</c:v>
                </c:pt>
                <c:pt idx="14">
                  <c:v>-0.331612557878923</c:v>
                </c:pt>
                <c:pt idx="15">
                  <c:v>-0.331612557878923</c:v>
                </c:pt>
                <c:pt idx="16">
                  <c:v>-0.366519142918809</c:v>
                </c:pt>
                <c:pt idx="17">
                  <c:v>-0.383972435438752</c:v>
                </c:pt>
                <c:pt idx="18">
                  <c:v>-0.436332312998582</c:v>
                </c:pt>
                <c:pt idx="19">
                  <c:v>-0.471238898038469</c:v>
                </c:pt>
                <c:pt idx="20">
                  <c:v>-0.541052068118242</c:v>
                </c:pt>
                <c:pt idx="21">
                  <c:v>-0.575958653158129</c:v>
                </c:pt>
                <c:pt idx="22">
                  <c:v>-0.680678408277788</c:v>
                </c:pt>
                <c:pt idx="23">
                  <c:v>-0.715584993317675</c:v>
                </c:pt>
                <c:pt idx="24">
                  <c:v>-0.855211333477221</c:v>
                </c:pt>
                <c:pt idx="25">
                  <c:v>-0.994837673636768</c:v>
                </c:pt>
                <c:pt idx="26">
                  <c:v>-1.029744258676654</c:v>
                </c:pt>
                <c:pt idx="27">
                  <c:v>-1.169370598836201</c:v>
                </c:pt>
                <c:pt idx="28">
                  <c:v>-1.308996938995747</c:v>
                </c:pt>
                <c:pt idx="29">
                  <c:v>-1.48352986419518</c:v>
                </c:pt>
                <c:pt idx="30">
                  <c:v>-1.692969374434499</c:v>
                </c:pt>
                <c:pt idx="31">
                  <c:v>-1.884955592153876</c:v>
                </c:pt>
                <c:pt idx="32">
                  <c:v>-1.919862177193762</c:v>
                </c:pt>
                <c:pt idx="33">
                  <c:v>-2.059488517353309</c:v>
                </c:pt>
                <c:pt idx="34">
                  <c:v>-2.199114857512855</c:v>
                </c:pt>
                <c:pt idx="35">
                  <c:v>-2.268928027592628</c:v>
                </c:pt>
                <c:pt idx="36">
                  <c:v>-2.426007660272118</c:v>
                </c:pt>
                <c:pt idx="37">
                  <c:v>-2.443460952792061</c:v>
                </c:pt>
                <c:pt idx="38">
                  <c:v>-2.513274122871834</c:v>
                </c:pt>
                <c:pt idx="39">
                  <c:v>-2.583087292951607</c:v>
                </c:pt>
                <c:pt idx="40">
                  <c:v>-2.583087292951607</c:v>
                </c:pt>
                <c:pt idx="41">
                  <c:v>-2.635447170511437</c:v>
                </c:pt>
                <c:pt idx="42">
                  <c:v>-2.670353755551324</c:v>
                </c:pt>
                <c:pt idx="43">
                  <c:v>-2.670353755551324</c:v>
                </c:pt>
                <c:pt idx="44">
                  <c:v>-2.687807048071267</c:v>
                </c:pt>
                <c:pt idx="45">
                  <c:v>-2.740166925631097</c:v>
                </c:pt>
                <c:pt idx="46">
                  <c:v>-2.775073510670984</c:v>
                </c:pt>
                <c:pt idx="47">
                  <c:v>-2.80998009571087</c:v>
                </c:pt>
                <c:pt idx="48">
                  <c:v>-2.80998009571087</c:v>
                </c:pt>
                <c:pt idx="49">
                  <c:v>-2.844886680750757</c:v>
                </c:pt>
                <c:pt idx="50">
                  <c:v>-2.8623399732707</c:v>
                </c:pt>
                <c:pt idx="51">
                  <c:v>-2.879793265790643</c:v>
                </c:pt>
                <c:pt idx="52">
                  <c:v>-2.8623399732707</c:v>
                </c:pt>
                <c:pt idx="53">
                  <c:v>-2.879793265790643</c:v>
                </c:pt>
                <c:pt idx="54">
                  <c:v>-2.879793265790643</c:v>
                </c:pt>
                <c:pt idx="55">
                  <c:v>-2.914699850830531</c:v>
                </c:pt>
                <c:pt idx="56">
                  <c:v>-2.897246558310587</c:v>
                </c:pt>
                <c:pt idx="57">
                  <c:v>-2.897246558310587</c:v>
                </c:pt>
                <c:pt idx="58">
                  <c:v>-2.897246558310587</c:v>
                </c:pt>
                <c:pt idx="59">
                  <c:v>-2.897246558310587</c:v>
                </c:pt>
                <c:pt idx="60">
                  <c:v>-2.914699850830531</c:v>
                </c:pt>
                <c:pt idx="61">
                  <c:v>-2.897246558310587</c:v>
                </c:pt>
                <c:pt idx="62">
                  <c:v>-2.879793265790643</c:v>
                </c:pt>
                <c:pt idx="63">
                  <c:v>-2.96705972839036</c:v>
                </c:pt>
                <c:pt idx="64">
                  <c:v>-2.96705972839036</c:v>
                </c:pt>
                <c:pt idx="65">
                  <c:v>-3.036872898470133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091288"/>
        <c:axId val="2107511288"/>
      </c:scatterChart>
      <c:valAx>
        <c:axId val="2091091288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320321287964"/>
              <c:y val="0.913794687302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7511288"/>
        <c:crosses val="autoZero"/>
        <c:crossBetween val="midCat"/>
      </c:valAx>
      <c:valAx>
        <c:axId val="2107511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653824521935"/>
              <c:y val="0.393678839714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9109128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5135349327"/>
          <c:y val="0.0365217391304348"/>
          <c:w val="0.796009730990302"/>
          <c:h val="0.867826086956522"/>
        </c:manualLayout>
      </c:layout>
      <c:scatterChart>
        <c:scatterStyle val="lineMarker"/>
        <c:varyColors val="0"/>
        <c:ser>
          <c:idx val="2"/>
          <c:order val="0"/>
          <c:tx>
            <c:v>Hth</c:v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'C2'!$C$18:$C$39</c:f>
              <c:numCache>
                <c:formatCode>0.0</c:formatCode>
                <c:ptCount val="22"/>
                <c:pt idx="0">
                  <c:v>314.7875838896973</c:v>
                </c:pt>
                <c:pt idx="1">
                  <c:v>502.6548245743668</c:v>
                </c:pt>
                <c:pt idx="2">
                  <c:v>816.8140899333461</c:v>
                </c:pt>
                <c:pt idx="3">
                  <c:v>1256.637061435917</c:v>
                </c:pt>
                <c:pt idx="4">
                  <c:v>1572.68128238705</c:v>
                </c:pt>
                <c:pt idx="5">
                  <c:v>1884.955592153876</c:v>
                </c:pt>
                <c:pt idx="6">
                  <c:v>1948.41576375639</c:v>
                </c:pt>
                <c:pt idx="7">
                  <c:v>2011.247616828186</c:v>
                </c:pt>
                <c:pt idx="8">
                  <c:v>2074.707788430699</c:v>
                </c:pt>
                <c:pt idx="9">
                  <c:v>2138.167960033213</c:v>
                </c:pt>
                <c:pt idx="10">
                  <c:v>2200.99981310501</c:v>
                </c:pt>
                <c:pt idx="11">
                  <c:v>2264.459984707523</c:v>
                </c:pt>
                <c:pt idx="12">
                  <c:v>2327.291837779318</c:v>
                </c:pt>
                <c:pt idx="13">
                  <c:v>2390.752009381833</c:v>
                </c:pt>
                <c:pt idx="14">
                  <c:v>2517.044034056142</c:v>
                </c:pt>
                <c:pt idx="15">
                  <c:v>2829.318343822968</c:v>
                </c:pt>
                <c:pt idx="16">
                  <c:v>3144.105927712665</c:v>
                </c:pt>
                <c:pt idx="17">
                  <c:v>3773.68109549206</c:v>
                </c:pt>
                <c:pt idx="18">
                  <c:v>4402.627944740736</c:v>
                </c:pt>
                <c:pt idx="19">
                  <c:v>6314.601233715484</c:v>
                </c:pt>
                <c:pt idx="20">
                  <c:v>12566.37061435917</c:v>
                </c:pt>
                <c:pt idx="21">
                  <c:v>21991.14857512855</c:v>
                </c:pt>
              </c:numCache>
            </c:numRef>
          </c:xVal>
          <c:yVal>
            <c:numRef>
              <c:f>'C2'!$K$18:$K$39</c:f>
              <c:numCache>
                <c:formatCode>0.0000</c:formatCode>
                <c:ptCount val="22"/>
                <c:pt idx="0">
                  <c:v>1.018442749170418</c:v>
                </c:pt>
                <c:pt idx="1">
                  <c:v>1.048352486603339</c:v>
                </c:pt>
                <c:pt idx="2">
                  <c:v>1.138153269525178</c:v>
                </c:pt>
                <c:pt idx="3">
                  <c:v>1.397545517919023</c:v>
                </c:pt>
                <c:pt idx="4">
                  <c:v>1.781467079114626</c:v>
                </c:pt>
                <c:pt idx="5">
                  <c:v>2.549170360936182</c:v>
                </c:pt>
                <c:pt idx="6">
                  <c:v>2.782880474074463</c:v>
                </c:pt>
                <c:pt idx="7">
                  <c:v>3.040124946461342</c:v>
                </c:pt>
                <c:pt idx="8">
                  <c:v>3.31281962704626</c:v>
                </c:pt>
                <c:pt idx="9">
                  <c:v>3.5676774389393</c:v>
                </c:pt>
                <c:pt idx="10">
                  <c:v>3.75158384665415</c:v>
                </c:pt>
                <c:pt idx="11">
                  <c:v>3.809691878316933</c:v>
                </c:pt>
                <c:pt idx="12">
                  <c:v>3.710423563338842</c:v>
                </c:pt>
                <c:pt idx="13">
                  <c:v>3.474496756729765</c:v>
                </c:pt>
                <c:pt idx="14">
                  <c:v>2.835101453331356</c:v>
                </c:pt>
                <c:pt idx="15">
                  <c:v>1.635881108527553</c:v>
                </c:pt>
                <c:pt idx="16">
                  <c:v>1.057530280935165</c:v>
                </c:pt>
                <c:pt idx="17">
                  <c:v>0.570258670691501</c:v>
                </c:pt>
                <c:pt idx="18">
                  <c:v>0.36749883040899</c:v>
                </c:pt>
                <c:pt idx="19">
                  <c:v>0.151584550855209</c:v>
                </c:pt>
                <c:pt idx="20">
                  <c:v>0.0345267138502057</c:v>
                </c:pt>
                <c:pt idx="21">
                  <c:v>0.0110270114579928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1"/>
            <c:marker>
              <c:symbol val="diamond"/>
              <c:size val="4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2"/>
            <c:marker>
              <c:symbol val="diamond"/>
              <c:size val="4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xVal>
            <c:numRef>
              <c:f>'C2'!$C$18:$C$33</c:f>
              <c:numCache>
                <c:formatCode>0.0</c:formatCode>
                <c:ptCount val="16"/>
                <c:pt idx="0">
                  <c:v>314.7875838896973</c:v>
                </c:pt>
                <c:pt idx="1">
                  <c:v>502.6548245743668</c:v>
                </c:pt>
                <c:pt idx="2">
                  <c:v>816.8140899333461</c:v>
                </c:pt>
                <c:pt idx="3">
                  <c:v>1256.637061435917</c:v>
                </c:pt>
                <c:pt idx="4">
                  <c:v>1572.68128238705</c:v>
                </c:pt>
                <c:pt idx="5">
                  <c:v>1884.955592153876</c:v>
                </c:pt>
                <c:pt idx="6">
                  <c:v>1948.41576375639</c:v>
                </c:pt>
                <c:pt idx="7">
                  <c:v>2011.247616828186</c:v>
                </c:pt>
                <c:pt idx="8">
                  <c:v>2074.707788430699</c:v>
                </c:pt>
                <c:pt idx="9">
                  <c:v>2138.167960033213</c:v>
                </c:pt>
                <c:pt idx="10">
                  <c:v>2200.99981310501</c:v>
                </c:pt>
                <c:pt idx="11">
                  <c:v>2264.459984707523</c:v>
                </c:pt>
                <c:pt idx="12">
                  <c:v>2327.291837779318</c:v>
                </c:pt>
                <c:pt idx="13">
                  <c:v>2390.752009381833</c:v>
                </c:pt>
                <c:pt idx="14">
                  <c:v>2517.044034056142</c:v>
                </c:pt>
                <c:pt idx="15">
                  <c:v>2829.318343822968</c:v>
                </c:pt>
              </c:numCache>
            </c:numRef>
          </c:xVal>
          <c:yVal>
            <c:numRef>
              <c:f>'C2'!$I$18:$I$33</c:f>
              <c:numCache>
                <c:formatCode>0.0000</c:formatCode>
                <c:ptCount val="16"/>
                <c:pt idx="0">
                  <c:v>1.033850129198967</c:v>
                </c:pt>
                <c:pt idx="3">
                  <c:v>1.5</c:v>
                </c:pt>
                <c:pt idx="4">
                  <c:v>1.813953488372093</c:v>
                </c:pt>
                <c:pt idx="5">
                  <c:v>2.527027027027027</c:v>
                </c:pt>
                <c:pt idx="6">
                  <c:v>2.714285714285714</c:v>
                </c:pt>
                <c:pt idx="7">
                  <c:v>2.888888888888889</c:v>
                </c:pt>
                <c:pt idx="8">
                  <c:v>3.2</c:v>
                </c:pt>
                <c:pt idx="9">
                  <c:v>3.404255319148936</c:v>
                </c:pt>
                <c:pt idx="10">
                  <c:v>3.465217391304348</c:v>
                </c:pt>
                <c:pt idx="11">
                  <c:v>3.59447004608295</c:v>
                </c:pt>
                <c:pt idx="12">
                  <c:v>3.548387096774194</c:v>
                </c:pt>
                <c:pt idx="13">
                  <c:v>3.409090909090909</c:v>
                </c:pt>
                <c:pt idx="14">
                  <c:v>2.745901639344262</c:v>
                </c:pt>
                <c:pt idx="15">
                  <c:v>1.676767676767677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power"/>
            <c:forward val="8000.0"/>
            <c:backward val="1500.0"/>
            <c:dispRSqr val="0"/>
            <c:dispEq val="1"/>
            <c:trendlineLbl>
              <c:layout>
                <c:manualLayout>
                  <c:x val="-0.0874374612688754"/>
                  <c:y val="-0.104787204997434"/>
                </c:manualLayout>
              </c:layout>
              <c:numFmt formatCode="0.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25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xVal>
            <c:numRef>
              <c:f>'C2'!$C$34:$C$37</c:f>
              <c:numCache>
                <c:formatCode>0.0</c:formatCode>
                <c:ptCount val="4"/>
                <c:pt idx="0">
                  <c:v>3144.105927712665</c:v>
                </c:pt>
                <c:pt idx="1">
                  <c:v>3773.68109549206</c:v>
                </c:pt>
                <c:pt idx="2">
                  <c:v>4402.627944740736</c:v>
                </c:pt>
                <c:pt idx="3">
                  <c:v>6314.601233715484</c:v>
                </c:pt>
              </c:numCache>
            </c:numRef>
          </c:xVal>
          <c:yVal>
            <c:numRef>
              <c:f>'C2'!$I$34:$I$37</c:f>
              <c:numCache>
                <c:formatCode>0.0000</c:formatCode>
                <c:ptCount val="4"/>
                <c:pt idx="0">
                  <c:v>1.081081081081081</c:v>
                </c:pt>
                <c:pt idx="1">
                  <c:v>0.584239130434783</c:v>
                </c:pt>
                <c:pt idx="2">
                  <c:v>0.403587443946188</c:v>
                </c:pt>
                <c:pt idx="3">
                  <c:v>0.216145833333333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587192"/>
        <c:axId val="2142485544"/>
      </c:scatterChart>
      <c:valAx>
        <c:axId val="2144587192"/>
        <c:scaling>
          <c:logBase val="10.0"/>
          <c:orientation val="minMax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4501632417899"/>
              <c:y val="0.9426086956521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42485544"/>
        <c:crosses val="autoZero"/>
        <c:crossBetween val="midCat"/>
      </c:valAx>
      <c:valAx>
        <c:axId val="2142485544"/>
        <c:scaling>
          <c:logBase val="10.0"/>
          <c:orientation val="minMax"/>
          <c:max val="1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400"/>
                  <a:t>H</a:t>
                </a:r>
              </a:p>
            </c:rich>
          </c:tx>
          <c:layout>
            <c:manualLayout>
              <c:xMode val="edge"/>
              <c:yMode val="edge"/>
              <c:x val="0.0288248337028825"/>
              <c:y val="0.4591304347826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4458719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160640084054"/>
          <c:y val="0.0591549499184879"/>
          <c:w val="0.794642424097102"/>
          <c:h val="0.785915763202768"/>
        </c:manualLayout>
      </c:layout>
      <c:scatterChart>
        <c:scatterStyle val="lineMarker"/>
        <c:varyColors val="0"/>
        <c:ser>
          <c:idx val="1"/>
          <c:order val="0"/>
          <c:tx>
            <c:v>Fth</c:v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'C2'!$C$18:$C$39</c:f>
              <c:numCache>
                <c:formatCode>0.0</c:formatCode>
                <c:ptCount val="22"/>
                <c:pt idx="0">
                  <c:v>314.7875838896973</c:v>
                </c:pt>
                <c:pt idx="1">
                  <c:v>502.6548245743668</c:v>
                </c:pt>
                <c:pt idx="2">
                  <c:v>816.8140899333461</c:v>
                </c:pt>
                <c:pt idx="3">
                  <c:v>1256.637061435917</c:v>
                </c:pt>
                <c:pt idx="4">
                  <c:v>1572.68128238705</c:v>
                </c:pt>
                <c:pt idx="5">
                  <c:v>1884.955592153876</c:v>
                </c:pt>
                <c:pt idx="6">
                  <c:v>1948.41576375639</c:v>
                </c:pt>
                <c:pt idx="7">
                  <c:v>2011.247616828186</c:v>
                </c:pt>
                <c:pt idx="8">
                  <c:v>2074.707788430699</c:v>
                </c:pt>
                <c:pt idx="9">
                  <c:v>2138.167960033213</c:v>
                </c:pt>
                <c:pt idx="10">
                  <c:v>2200.99981310501</c:v>
                </c:pt>
                <c:pt idx="11">
                  <c:v>2264.459984707523</c:v>
                </c:pt>
                <c:pt idx="12">
                  <c:v>2327.291837779318</c:v>
                </c:pt>
                <c:pt idx="13">
                  <c:v>2390.752009381833</c:v>
                </c:pt>
                <c:pt idx="14">
                  <c:v>2517.044034056142</c:v>
                </c:pt>
                <c:pt idx="15">
                  <c:v>2829.318343822968</c:v>
                </c:pt>
                <c:pt idx="16">
                  <c:v>3144.105927712665</c:v>
                </c:pt>
                <c:pt idx="17">
                  <c:v>3773.68109549206</c:v>
                </c:pt>
                <c:pt idx="18">
                  <c:v>4402.627944740736</c:v>
                </c:pt>
                <c:pt idx="19">
                  <c:v>6314.601233715484</c:v>
                </c:pt>
                <c:pt idx="20">
                  <c:v>12566.37061435917</c:v>
                </c:pt>
                <c:pt idx="21">
                  <c:v>21991.14857512855</c:v>
                </c:pt>
              </c:numCache>
            </c:numRef>
          </c:xVal>
          <c:yVal>
            <c:numRef>
              <c:f>'C2'!$Q$18:$Q$39</c:f>
              <c:numCache>
                <c:formatCode>0.00</c:formatCode>
                <c:ptCount val="22"/>
                <c:pt idx="0">
                  <c:v>-0.0369551664776138</c:v>
                </c:pt>
                <c:pt idx="1">
                  <c:v>-0.0607668312229468</c:v>
                </c:pt>
                <c:pt idx="2">
                  <c:v>-0.107344658169367</c:v>
                </c:pt>
                <c:pt idx="3">
                  <c:v>-0.203802034176337</c:v>
                </c:pt>
                <c:pt idx="4">
                  <c:v>-0.328770477693685</c:v>
                </c:pt>
                <c:pt idx="5">
                  <c:v>-0.586873809359199</c:v>
                </c:pt>
                <c:pt idx="6">
                  <c:v>-0.674980870658984</c:v>
                </c:pt>
                <c:pt idx="7">
                  <c:v>-0.781942590060299</c:v>
                </c:pt>
                <c:pt idx="8">
                  <c:v>-0.914232232475305</c:v>
                </c:pt>
                <c:pt idx="9">
                  <c:v>-1.074018288780019</c:v>
                </c:pt>
                <c:pt idx="10">
                  <c:v>-1.258417151834522</c:v>
                </c:pt>
                <c:pt idx="11">
                  <c:v>-1.463101293374458</c:v>
                </c:pt>
                <c:pt idx="12">
                  <c:v>-1.669141010453504</c:v>
                </c:pt>
                <c:pt idx="13">
                  <c:v>-1.86407548199756</c:v>
                </c:pt>
                <c:pt idx="14">
                  <c:v>-2.175981109291259</c:v>
                </c:pt>
                <c:pt idx="15">
                  <c:v>-2.578973772419018</c:v>
                </c:pt>
                <c:pt idx="16">
                  <c:v>-2.748347204633296</c:v>
                </c:pt>
                <c:pt idx="17">
                  <c:v>-2.890973016587413</c:v>
                </c:pt>
                <c:pt idx="18">
                  <c:v>-2.954033033375823</c:v>
                </c:pt>
                <c:pt idx="19">
                  <c:v>-3.031055640839885</c:v>
                </c:pt>
                <c:pt idx="20">
                  <c:v>-3.091569814342324</c:v>
                </c:pt>
                <c:pt idx="21">
                  <c:v>-3.113642488446273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1"/>
            <c:marker>
              <c:symbol val="diamond"/>
              <c:size val="5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12"/>
            <c:marker>
              <c:symbol val="diamond"/>
              <c:size val="5"/>
              <c:spPr>
                <a:solidFill>
                  <a:srgbClr val="008000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</c:dPt>
          <c:dPt>
            <c:idx val="29"/>
            <c:marker>
              <c:symbol val="diamond"/>
              <c:size val="5"/>
            </c:marker>
            <c:bubble3D val="0"/>
          </c:dPt>
          <c:dPt>
            <c:idx val="30"/>
            <c:marker>
              <c:symbol val="diamond"/>
              <c:size val="5"/>
            </c:marker>
            <c:bubble3D val="0"/>
          </c:dPt>
          <c:errBars>
            <c:errDir val="y"/>
            <c:errBarType val="both"/>
            <c:errValType val="cust"/>
            <c:noEndCap val="1"/>
            <c:plus>
              <c:numRef>
                <c:f>'C2'!$P$18:$P$37</c:f>
                <c:numCache>
                  <c:formatCode>General</c:formatCode>
                  <c:ptCount val="20"/>
                  <c:pt idx="0">
                    <c:v>0.0356047167406843</c:v>
                  </c:pt>
                  <c:pt idx="3">
                    <c:v>0.0371755130674792</c:v>
                  </c:pt>
                  <c:pt idx="4">
                    <c:v>0.0383972435438752</c:v>
                  </c:pt>
                  <c:pt idx="5">
                    <c:v>0.0410152374218667</c:v>
                  </c:pt>
                  <c:pt idx="6">
                    <c:v>0.0418879020478639</c:v>
                  </c:pt>
                  <c:pt idx="7">
                    <c:v>0.0431096325242599</c:v>
                  </c:pt>
                  <c:pt idx="8">
                    <c:v>0.044331363000656</c:v>
                  </c:pt>
                  <c:pt idx="9">
                    <c:v>0.045553093477052</c:v>
                  </c:pt>
                  <c:pt idx="10">
                    <c:v>0.0476474885794452</c:v>
                  </c:pt>
                  <c:pt idx="11">
                    <c:v>0.0495673507566389</c:v>
                  </c:pt>
                  <c:pt idx="12">
                    <c:v>0.0513126800086333</c:v>
                  </c:pt>
                  <c:pt idx="13">
                    <c:v>0.0534070751110265</c:v>
                  </c:pt>
                  <c:pt idx="14">
                    <c:v>0.0561996019142174</c:v>
                  </c:pt>
                  <c:pt idx="15">
                    <c:v>0.0605629250442032</c:v>
                  </c:pt>
                  <c:pt idx="16">
                    <c:v>0.0619591884457987</c:v>
                  </c:pt>
                  <c:pt idx="17">
                    <c:v>0.0635299847725936</c:v>
                  </c:pt>
                  <c:pt idx="18">
                    <c:v>0.063704517697793</c:v>
                  </c:pt>
                  <c:pt idx="19">
                    <c:v>0.0654498469497873</c:v>
                  </c:pt>
                </c:numCache>
              </c:numRef>
            </c:plus>
            <c:minus>
              <c:numRef>
                <c:f>'C2'!$P$18:$P$37</c:f>
                <c:numCache>
                  <c:formatCode>General</c:formatCode>
                  <c:ptCount val="20"/>
                  <c:pt idx="0">
                    <c:v>0.0356047167406843</c:v>
                  </c:pt>
                  <c:pt idx="3">
                    <c:v>0.0371755130674792</c:v>
                  </c:pt>
                  <c:pt idx="4">
                    <c:v>0.0383972435438752</c:v>
                  </c:pt>
                  <c:pt idx="5">
                    <c:v>0.0410152374218667</c:v>
                  </c:pt>
                  <c:pt idx="6">
                    <c:v>0.0418879020478639</c:v>
                  </c:pt>
                  <c:pt idx="7">
                    <c:v>0.0431096325242599</c:v>
                  </c:pt>
                  <c:pt idx="8">
                    <c:v>0.044331363000656</c:v>
                  </c:pt>
                  <c:pt idx="9">
                    <c:v>0.045553093477052</c:v>
                  </c:pt>
                  <c:pt idx="10">
                    <c:v>0.0476474885794452</c:v>
                  </c:pt>
                  <c:pt idx="11">
                    <c:v>0.0495673507566389</c:v>
                  </c:pt>
                  <c:pt idx="12">
                    <c:v>0.0513126800086333</c:v>
                  </c:pt>
                  <c:pt idx="13">
                    <c:v>0.0534070751110265</c:v>
                  </c:pt>
                  <c:pt idx="14">
                    <c:v>0.0561996019142174</c:v>
                  </c:pt>
                  <c:pt idx="15">
                    <c:v>0.0605629250442032</c:v>
                  </c:pt>
                  <c:pt idx="16">
                    <c:v>0.0619591884457987</c:v>
                  </c:pt>
                  <c:pt idx="17">
                    <c:v>0.0635299847725936</c:v>
                  </c:pt>
                  <c:pt idx="18">
                    <c:v>0.063704517697793</c:v>
                  </c:pt>
                  <c:pt idx="19">
                    <c:v>0.0654498469497873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'C2'!$C$18:$C$37</c:f>
              <c:numCache>
                <c:formatCode>0.0</c:formatCode>
                <c:ptCount val="20"/>
                <c:pt idx="0">
                  <c:v>314.7875838896973</c:v>
                </c:pt>
                <c:pt idx="1">
                  <c:v>502.6548245743668</c:v>
                </c:pt>
                <c:pt idx="2">
                  <c:v>816.8140899333461</c:v>
                </c:pt>
                <c:pt idx="3">
                  <c:v>1256.637061435917</c:v>
                </c:pt>
                <c:pt idx="4">
                  <c:v>1572.68128238705</c:v>
                </c:pt>
                <c:pt idx="5">
                  <c:v>1884.955592153876</c:v>
                </c:pt>
                <c:pt idx="6">
                  <c:v>1948.41576375639</c:v>
                </c:pt>
                <c:pt idx="7">
                  <c:v>2011.247616828186</c:v>
                </c:pt>
                <c:pt idx="8">
                  <c:v>2074.707788430699</c:v>
                </c:pt>
                <c:pt idx="9">
                  <c:v>2138.167960033213</c:v>
                </c:pt>
                <c:pt idx="10">
                  <c:v>2200.99981310501</c:v>
                </c:pt>
                <c:pt idx="11">
                  <c:v>2264.459984707523</c:v>
                </c:pt>
                <c:pt idx="12">
                  <c:v>2327.291837779318</c:v>
                </c:pt>
                <c:pt idx="13">
                  <c:v>2390.752009381833</c:v>
                </c:pt>
                <c:pt idx="14">
                  <c:v>2517.044034056142</c:v>
                </c:pt>
                <c:pt idx="15">
                  <c:v>2829.318343822968</c:v>
                </c:pt>
                <c:pt idx="16">
                  <c:v>3144.105927712665</c:v>
                </c:pt>
                <c:pt idx="17">
                  <c:v>3773.68109549206</c:v>
                </c:pt>
                <c:pt idx="18">
                  <c:v>4402.627944740736</c:v>
                </c:pt>
                <c:pt idx="19">
                  <c:v>6314.601233715484</c:v>
                </c:pt>
              </c:numCache>
            </c:numRef>
          </c:xVal>
          <c:yVal>
            <c:numRef>
              <c:f>'C2'!$O$18:$O$37</c:f>
              <c:numCache>
                <c:formatCode>0.00</c:formatCode>
                <c:ptCount val="20"/>
                <c:pt idx="0">
                  <c:v>-0.0698131700797732</c:v>
                </c:pt>
                <c:pt idx="3">
                  <c:v>-0.226892802759263</c:v>
                </c:pt>
                <c:pt idx="4">
                  <c:v>-0.349065850398866</c:v>
                </c:pt>
                <c:pt idx="5">
                  <c:v>-0.610865238198015</c:v>
                </c:pt>
                <c:pt idx="6">
                  <c:v>-0.698131700797732</c:v>
                </c:pt>
                <c:pt idx="7">
                  <c:v>-0.820304748437335</c:v>
                </c:pt>
                <c:pt idx="8">
                  <c:v>-0.942477796076938</c:v>
                </c:pt>
                <c:pt idx="9">
                  <c:v>-1.064650843716541</c:v>
                </c:pt>
                <c:pt idx="10">
                  <c:v>-1.274090353955861</c:v>
                </c:pt>
                <c:pt idx="11">
                  <c:v>-1.466076571675237</c:v>
                </c:pt>
                <c:pt idx="12">
                  <c:v>-1.64060949687467</c:v>
                </c:pt>
                <c:pt idx="13">
                  <c:v>-1.850049007113989</c:v>
                </c:pt>
                <c:pt idx="14">
                  <c:v>-2.129301687433082</c:v>
                </c:pt>
                <c:pt idx="15">
                  <c:v>-2.565634000431665</c:v>
                </c:pt>
                <c:pt idx="16">
                  <c:v>-2.705260340591211</c:v>
                </c:pt>
                <c:pt idx="17">
                  <c:v>-2.8623399732707</c:v>
                </c:pt>
                <c:pt idx="18">
                  <c:v>-2.879793265790643</c:v>
                </c:pt>
                <c:pt idx="19">
                  <c:v>-3.054326190990076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544632"/>
        <c:axId val="2107063512"/>
      </c:scatterChart>
      <c:valAx>
        <c:axId val="2106544632"/>
        <c:scaling>
          <c:logBase val="10.0"/>
          <c:orientation val="minMax"/>
          <c:max val="100000.0"/>
          <c:min val="1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[rad/s]</a:t>
                </a:r>
              </a:p>
            </c:rich>
          </c:tx>
          <c:layout>
            <c:manualLayout>
              <c:xMode val="edge"/>
              <c:yMode val="edge"/>
              <c:x val="0.477678395669291"/>
              <c:y val="0.9070424753243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7063512"/>
        <c:crosses val="autoZero"/>
        <c:crossBetween val="midCat"/>
      </c:valAx>
      <c:valAx>
        <c:axId val="2107063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f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[rad]</a:t>
                </a:r>
              </a:p>
            </c:rich>
          </c:tx>
          <c:layout>
            <c:manualLayout>
              <c:xMode val="edge"/>
              <c:yMode val="edge"/>
              <c:x val="0.0200892857142857"/>
              <c:y val="0.39436641898635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10654463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172720</xdr:colOff>
      <xdr:row>12</xdr:row>
      <xdr:rowOff>30480</xdr:rowOff>
    </xdr:from>
    <xdr:to>
      <xdr:col>11</xdr:col>
      <xdr:colOff>132080</xdr:colOff>
      <xdr:row>15</xdr:row>
      <xdr:rowOff>121920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16000" y="2194560"/>
          <a:ext cx="485648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expérimentale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mais très légèrement inférieure. C'est prévu par la théorie, mais les incertitudes ne permettent aucune conclusion.</a:t>
          </a:r>
        </a:p>
      </xdr:txBody>
    </xdr:sp>
    <xdr:clientData/>
  </xdr:twoCellAnchor>
  <xdr:twoCellAnchor>
    <xdr:from>
      <xdr:col>19</xdr:col>
      <xdr:colOff>25400</xdr:colOff>
      <xdr:row>0</xdr:row>
      <xdr:rowOff>139700</xdr:rowOff>
    </xdr:from>
    <xdr:to>
      <xdr:col>25</xdr:col>
      <xdr:colOff>800100</xdr:colOff>
      <xdr:row>46</xdr:row>
      <xdr:rowOff>88900</xdr:rowOff>
    </xdr:to>
    <xdr:graphicFrame macro="">
      <xdr:nvGraphicFramePr>
        <xdr:cNvPr id="110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63500</xdr:colOff>
      <xdr:row>47</xdr:row>
      <xdr:rowOff>50800</xdr:rowOff>
    </xdr:from>
    <xdr:to>
      <xdr:col>25</xdr:col>
      <xdr:colOff>711200</xdr:colOff>
      <xdr:row>53</xdr:row>
      <xdr:rowOff>127000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9093200" y="755650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plutôt correctement les données, mais le maximum est un peu surestimé.</a:t>
          </a:r>
        </a:p>
      </xdr:txBody>
    </xdr:sp>
    <xdr:clientData/>
  </xdr:twoCellAnchor>
  <xdr:twoCellAnchor>
    <xdr:from>
      <xdr:col>19</xdr:col>
      <xdr:colOff>25400</xdr:colOff>
      <xdr:row>56</xdr:row>
      <xdr:rowOff>63500</xdr:rowOff>
    </xdr:from>
    <xdr:to>
      <xdr:col>25</xdr:col>
      <xdr:colOff>762000</xdr:colOff>
      <xdr:row>85</xdr:row>
      <xdr:rowOff>63500</xdr:rowOff>
    </xdr:to>
    <xdr:graphicFrame macro="">
      <xdr:nvGraphicFramePr>
        <xdr:cNvPr id="1109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25400</xdr:colOff>
      <xdr:row>87</xdr:row>
      <xdr:rowOff>38100</xdr:rowOff>
    </xdr:from>
    <xdr:to>
      <xdr:col>25</xdr:col>
      <xdr:colOff>762000</xdr:colOff>
      <xdr:row>91</xdr:row>
      <xdr:rowOff>139700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9055100" y="13639800"/>
          <a:ext cx="568960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données.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0.18837</cdr:x>
      <cdr:y>0.72188</cdr:y>
    </cdr:from>
    <cdr:to>
      <cdr:x>0.67264</cdr:x>
      <cdr:y>0.79805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1291" y="5280660"/>
          <a:ext cx="2779928" cy="5572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-40 dB par décade (dérivation double), mais l'asymptote n'est pas tout à fait atteinte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497840</xdr:colOff>
      <xdr:row>12</xdr:row>
      <xdr:rowOff>30480</xdr:rowOff>
    </xdr:from>
    <xdr:to>
      <xdr:col>10</xdr:col>
      <xdr:colOff>477520</xdr:colOff>
      <xdr:row>15</xdr:row>
      <xdr:rowOff>111760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1341120" y="2194560"/>
          <a:ext cx="4368800" cy="538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résonance a lieu dans ce cas pour une pulsation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mais très légèrement inférieure. C'est prévu par la théorie, mais les incertitudes ne permettent aucune conclusion.</a:t>
          </a:r>
        </a:p>
      </xdr:txBody>
    </xdr:sp>
    <xdr:clientData/>
  </xdr:twoCellAnchor>
  <xdr:twoCellAnchor>
    <xdr:from>
      <xdr:col>19</xdr:col>
      <xdr:colOff>25400</xdr:colOff>
      <xdr:row>0</xdr:row>
      <xdr:rowOff>139700</xdr:rowOff>
    </xdr:from>
    <xdr:to>
      <xdr:col>25</xdr:col>
      <xdr:colOff>800100</xdr:colOff>
      <xdr:row>46</xdr:row>
      <xdr:rowOff>88900</xdr:rowOff>
    </xdr:to>
    <xdr:graphicFrame macro="">
      <xdr:nvGraphicFramePr>
        <xdr:cNvPr id="17491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63500</xdr:colOff>
      <xdr:row>47</xdr:row>
      <xdr:rowOff>50800</xdr:rowOff>
    </xdr:from>
    <xdr:to>
      <xdr:col>25</xdr:col>
      <xdr:colOff>711200</xdr:colOff>
      <xdr:row>53</xdr:row>
      <xdr:rowOff>127000</xdr:rowOff>
    </xdr:to>
    <xdr:sp macro="" textlink="">
      <xdr:nvSpPr>
        <xdr:cNvPr id="17412" name="Text Box 4"/>
        <xdr:cNvSpPr txBox="1">
          <a:spLocks noChangeArrowheads="1"/>
        </xdr:cNvSpPr>
      </xdr:nvSpPr>
      <xdr:spPr bwMode="auto">
        <a:xfrm>
          <a:off x="9093200" y="7556500"/>
          <a:ext cx="5600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Les barres d'incertitudes, relativement petites, n'ont pas été dessinées pour éviter de surcharger les graphiques.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plutôt correctement les données, mais le maximum est un peu surestimé.</a:t>
          </a:r>
        </a:p>
      </xdr:txBody>
    </xdr:sp>
    <xdr:clientData/>
  </xdr:twoCellAnchor>
  <xdr:twoCellAnchor>
    <xdr:from>
      <xdr:col>26</xdr:col>
      <xdr:colOff>38100</xdr:colOff>
      <xdr:row>4</xdr:row>
      <xdr:rowOff>76200</xdr:rowOff>
    </xdr:from>
    <xdr:to>
      <xdr:col>32</xdr:col>
      <xdr:colOff>774700</xdr:colOff>
      <xdr:row>33</xdr:row>
      <xdr:rowOff>63500</xdr:rowOff>
    </xdr:to>
    <xdr:graphicFrame macro="">
      <xdr:nvGraphicFramePr>
        <xdr:cNvPr id="17493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38100</xdr:colOff>
      <xdr:row>35</xdr:row>
      <xdr:rowOff>38100</xdr:rowOff>
    </xdr:from>
    <xdr:to>
      <xdr:col>32</xdr:col>
      <xdr:colOff>774700</xdr:colOff>
      <xdr:row>39</xdr:row>
      <xdr:rowOff>139700</xdr:rowOff>
    </xdr:to>
    <xdr:sp macro="" textlink="">
      <xdr:nvSpPr>
        <xdr:cNvPr id="17414" name="Text Box 6"/>
        <xdr:cNvSpPr txBox="1">
          <a:spLocks noChangeArrowheads="1"/>
        </xdr:cNvSpPr>
      </xdr:nvSpPr>
      <xdr:spPr bwMode="auto">
        <a:xfrm>
          <a:off x="14846300" y="5715000"/>
          <a:ext cx="5689600" cy="711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Le passage par la valeur -π/2 correspond environ à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(ici ≈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r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courbe théorique (en vert) représente correctement les données.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0.18517</cdr:x>
      <cdr:y>0.7236</cdr:y>
    </cdr:from>
    <cdr:to>
      <cdr:x>0.67117</cdr:x>
      <cdr:y>0.79879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965" y="5293284"/>
          <a:ext cx="2789796" cy="55003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 pente de l'asymptote est d'environ -40 dB par décade (dérivation double), mais l'asymptote n'est pas tout à fait atteinte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0"/>
  <sheetViews>
    <sheetView tabSelected="1" zoomScale="150" zoomScaleNormal="150" zoomScalePageLayoutView="150" workbookViewId="0">
      <selection activeCell="O6" sqref="O6"/>
    </sheetView>
  </sheetViews>
  <sheetFormatPr baseColWidth="10" defaultRowHeight="12" x14ac:dyDescent="0"/>
  <cols>
    <col min="1" max="1" width="7.33203125" bestFit="1" customWidth="1"/>
    <col min="2" max="2" width="3.6640625" bestFit="1" customWidth="1"/>
    <col min="3" max="3" width="9.33203125" bestFit="1" customWidth="1"/>
    <col min="4" max="4" width="3.6640625" bestFit="1" customWidth="1"/>
    <col min="5" max="5" width="9.83203125" bestFit="1" customWidth="1"/>
    <col min="6" max="6" width="5.6640625" bestFit="1" customWidth="1"/>
    <col min="7" max="7" width="6.83203125" bestFit="1" customWidth="1"/>
    <col min="8" max="8" width="5.6640625" bestFit="1" customWidth="1"/>
    <col min="9" max="9" width="9.6640625" bestFit="1" customWidth="1"/>
    <col min="10" max="11" width="6.6640625" bestFit="1" customWidth="1"/>
    <col min="12" max="12" width="2.33203125" bestFit="1" customWidth="1"/>
    <col min="13" max="13" width="5.1640625" bestFit="1" customWidth="1"/>
    <col min="14" max="14" width="3.6640625" bestFit="1" customWidth="1"/>
    <col min="15" max="15" width="7.33203125" bestFit="1" customWidth="1"/>
    <col min="16" max="16" width="5.6640625" bestFit="1" customWidth="1"/>
    <col min="17" max="17" width="6.1640625" bestFit="1" customWidth="1"/>
    <col min="18" max="18" width="2.33203125" bestFit="1" customWidth="1"/>
  </cols>
  <sheetData>
    <row r="1" spans="1:11" ht="25">
      <c r="A1" s="7" t="s">
        <v>2</v>
      </c>
    </row>
    <row r="2" spans="1:11" ht="18">
      <c r="A2" s="6" t="s">
        <v>1</v>
      </c>
    </row>
    <row r="4" spans="1:11">
      <c r="A4" s="4"/>
      <c r="B4" s="4"/>
      <c r="C4" s="4"/>
      <c r="D4" s="4"/>
    </row>
    <row r="5" spans="1:11" ht="14">
      <c r="A5" s="4"/>
      <c r="B5" s="3"/>
      <c r="C5" s="3"/>
      <c r="D5" s="3"/>
      <c r="E5" s="8" t="s">
        <v>12</v>
      </c>
      <c r="F5" s="8" t="s">
        <v>0</v>
      </c>
      <c r="G5" s="2"/>
      <c r="I5" s="8" t="s">
        <v>13</v>
      </c>
      <c r="J5" s="8" t="s">
        <v>0</v>
      </c>
      <c r="K5" s="3"/>
    </row>
    <row r="6" spans="1:11">
      <c r="A6" s="4"/>
      <c r="B6" s="3"/>
      <c r="C6" s="3"/>
      <c r="D6" s="3"/>
      <c r="E6" s="3">
        <v>1.01</v>
      </c>
      <c r="F6" s="3">
        <f>0.01*E6+0.02</f>
        <v>3.0100000000000002E-2</v>
      </c>
      <c r="I6" s="4">
        <v>96.3</v>
      </c>
      <c r="J6" s="4">
        <f>0.01*I6+0.2</f>
        <v>1.163</v>
      </c>
      <c r="K6" s="3"/>
    </row>
    <row r="7" spans="1:11">
      <c r="A7" s="4"/>
      <c r="B7" s="3"/>
      <c r="C7" s="3"/>
      <c r="D7" s="3"/>
      <c r="E7" s="3"/>
      <c r="F7" s="3"/>
      <c r="I7" s="3"/>
      <c r="J7" s="3"/>
      <c r="K7" s="8"/>
    </row>
    <row r="8" spans="1:11" ht="14">
      <c r="A8" s="4"/>
      <c r="B8" s="3"/>
      <c r="C8" s="3"/>
      <c r="D8" s="3"/>
      <c r="E8" s="8" t="s">
        <v>14</v>
      </c>
      <c r="F8" s="8" t="s">
        <v>0</v>
      </c>
      <c r="I8" s="8" t="s">
        <v>16</v>
      </c>
      <c r="J8" s="8" t="s">
        <v>0</v>
      </c>
      <c r="K8" s="2"/>
    </row>
    <row r="9" spans="1:11">
      <c r="A9" s="4"/>
      <c r="B9" s="3"/>
      <c r="C9" s="3"/>
      <c r="D9" s="3"/>
      <c r="E9" s="4">
        <v>45.9</v>
      </c>
      <c r="F9" s="4">
        <f>0.05*E9+0.2</f>
        <v>2.4950000000000001</v>
      </c>
      <c r="G9" s="4"/>
      <c r="I9" s="4">
        <v>12</v>
      </c>
      <c r="J9" s="4">
        <f>0.05*I9+0.2</f>
        <v>0.8</v>
      </c>
      <c r="K9" s="3"/>
    </row>
    <row r="10" spans="1:11">
      <c r="A10" s="4"/>
      <c r="B10" s="3"/>
      <c r="C10" s="3"/>
      <c r="D10" s="3"/>
      <c r="E10" s="3"/>
      <c r="F10" s="3"/>
      <c r="I10" s="3"/>
      <c r="J10" s="3"/>
      <c r="K10" s="8"/>
    </row>
    <row r="11" spans="1:11" ht="14">
      <c r="A11" s="4"/>
      <c r="B11" s="3"/>
      <c r="C11" s="3"/>
      <c r="D11" s="3"/>
      <c r="E11" s="9" t="s">
        <v>15</v>
      </c>
      <c r="F11" s="8" t="s">
        <v>0</v>
      </c>
      <c r="I11" s="9" t="s">
        <v>17</v>
      </c>
      <c r="J11" s="8" t="s">
        <v>0</v>
      </c>
      <c r="K11" s="3"/>
    </row>
    <row r="12" spans="1:11">
      <c r="A12" s="4"/>
      <c r="B12" s="3"/>
      <c r="C12" s="3"/>
      <c r="D12" s="3"/>
      <c r="E12" s="5">
        <f>1/SQRT(I6*E6/1000000000)</f>
        <v>3206.4625324448903</v>
      </c>
      <c r="F12" s="5">
        <f>E12*(J6/I6+F6/E6)/2</f>
        <v>67.14143906164972</v>
      </c>
      <c r="I12" s="5">
        <v>3140</v>
      </c>
      <c r="J12" s="5">
        <v>65</v>
      </c>
      <c r="K12" s="3"/>
    </row>
    <row r="13" spans="1:11">
      <c r="A13" s="4"/>
      <c r="B13" s="3"/>
      <c r="C13" s="3"/>
      <c r="D13" s="3"/>
      <c r="E13" s="2"/>
      <c r="H13" s="3"/>
      <c r="K13" s="8"/>
    </row>
    <row r="14" spans="1:11">
      <c r="A14" s="4"/>
      <c r="B14" s="3"/>
      <c r="C14" s="3"/>
      <c r="D14" s="3"/>
      <c r="E14" s="2"/>
      <c r="F14" s="3"/>
      <c r="G14" s="2"/>
      <c r="H14" s="3"/>
      <c r="K14" s="5"/>
    </row>
    <row r="15" spans="1:11">
      <c r="A15" s="4"/>
      <c r="B15" s="3"/>
      <c r="C15" s="3"/>
      <c r="D15" s="3"/>
      <c r="E15" s="2"/>
      <c r="F15" s="3"/>
      <c r="G15" s="2"/>
      <c r="H15" s="3"/>
      <c r="I15" s="3"/>
      <c r="J15" s="3"/>
      <c r="K15" s="3"/>
    </row>
    <row r="16" spans="1:11">
      <c r="A16" s="4"/>
      <c r="B16" s="3"/>
      <c r="C16" s="3"/>
      <c r="D16" s="3"/>
      <c r="E16" s="2"/>
      <c r="F16" s="3"/>
      <c r="G16" s="2"/>
      <c r="H16" s="3"/>
      <c r="I16" s="3"/>
      <c r="J16" s="3"/>
      <c r="K16" s="3"/>
    </row>
    <row r="17" spans="1:18" ht="14">
      <c r="A17" s="10" t="s">
        <v>11</v>
      </c>
      <c r="B17" s="10" t="s">
        <v>0</v>
      </c>
      <c r="C17" s="11" t="s">
        <v>10</v>
      </c>
      <c r="D17" s="10" t="s">
        <v>0</v>
      </c>
      <c r="E17" s="10" t="s">
        <v>9</v>
      </c>
      <c r="F17" s="10" t="s">
        <v>0</v>
      </c>
      <c r="G17" s="10" t="s">
        <v>8</v>
      </c>
      <c r="H17" s="10" t="s">
        <v>0</v>
      </c>
      <c r="I17" s="10" t="s">
        <v>3</v>
      </c>
      <c r="J17" s="10" t="s">
        <v>0</v>
      </c>
      <c r="K17" s="10" t="s">
        <v>4</v>
      </c>
      <c r="L17" s="10" t="s">
        <v>0</v>
      </c>
      <c r="M17" s="11" t="s">
        <v>7</v>
      </c>
      <c r="N17" s="10" t="s">
        <v>0</v>
      </c>
      <c r="O17" s="11" t="s">
        <v>6</v>
      </c>
      <c r="P17" s="10" t="s">
        <v>0</v>
      </c>
      <c r="Q17" s="11" t="s">
        <v>5</v>
      </c>
      <c r="R17" s="10" t="s">
        <v>0</v>
      </c>
    </row>
    <row r="18" spans="1:18">
      <c r="A18" s="4">
        <v>100</v>
      </c>
      <c r="B18" s="4">
        <f>0.005*A18+0.2</f>
        <v>0.7</v>
      </c>
      <c r="C18" s="5">
        <f>2*PI()*A18</f>
        <v>628.31853071795865</v>
      </c>
      <c r="D18" s="4">
        <f>2*PI()*B18</f>
        <v>4.3982297150257104</v>
      </c>
      <c r="E18" s="2">
        <v>2.323</v>
      </c>
      <c r="F18" s="2">
        <f>0.005*E18+0.002</f>
        <v>1.3615E-2</v>
      </c>
      <c r="G18" s="2">
        <v>2.415</v>
      </c>
      <c r="H18" s="2">
        <f>0.005*G18+0.002</f>
        <v>1.4075000000000001E-2</v>
      </c>
      <c r="I18" s="2">
        <f>G18/E18</f>
        <v>1.0396039603960396</v>
      </c>
      <c r="J18" s="2">
        <f>(F18/E18+H18/G18)*I18</f>
        <v>1.2152048179419752E-2</v>
      </c>
      <c r="K18" s="12">
        <f>(1/($E$6*C18/1000000))/SQRT(($I$9+$E$9)^2+(($I$6*C18/1000)-1/($E$6*C18/1000000))^2)</f>
        <v>1.0391728186635976</v>
      </c>
      <c r="M18" s="1">
        <v>-2.4</v>
      </c>
      <c r="N18" s="4">
        <f>0.01*ABS(M18)+0.2</f>
        <v>0.224</v>
      </c>
      <c r="O18" s="3">
        <f>M18*PI()/180</f>
        <v>-4.1887902047863905E-2</v>
      </c>
      <c r="P18" s="2">
        <f>N18*PI()/180</f>
        <v>3.909537524467298E-3</v>
      </c>
      <c r="Q18" s="2">
        <f>ATAN2(0,-1/($E$6*C18/1000000))-ATAN2($I$9+$E$9,($I$6*C18/1000)-1/($E$6*C18/1000000))</f>
        <v>-3.8192067475911751E-2</v>
      </c>
    </row>
    <row r="19" spans="1:18">
      <c r="A19" s="4">
        <v>150</v>
      </c>
      <c r="B19" s="4"/>
      <c r="C19" s="5">
        <f>2*PI()*A19</f>
        <v>942.47779607693792</v>
      </c>
      <c r="D19" s="4"/>
      <c r="E19" s="2"/>
      <c r="F19" s="2"/>
      <c r="G19" s="2"/>
      <c r="H19" s="2"/>
      <c r="I19" s="2"/>
      <c r="J19" s="2"/>
      <c r="K19" s="12">
        <f>(1/($E$6*C19/1000000))/SQRT(($I$9+$E$9)^2+(($I$6*C19/1000)-1/($E$6*C19/1000000))^2)</f>
        <v>1.092578908931491</v>
      </c>
      <c r="M19" s="1"/>
      <c r="N19" s="5"/>
      <c r="O19" s="3"/>
      <c r="P19" s="3"/>
      <c r="Q19" s="3">
        <f>ATAN2(0,-1/($E$6*C19/1000000))-ATAN2($I$9+$E$9,($I$6*C19/1000)-1/($E$6*C19/1000000))</f>
        <v>-6.0254113051608993E-2</v>
      </c>
    </row>
    <row r="20" spans="1:18">
      <c r="A20" s="4">
        <v>200</v>
      </c>
      <c r="B20" s="4"/>
      <c r="C20" s="5">
        <f t="shared" ref="C20:C84" si="0">2*PI()*A20</f>
        <v>1256.6370614359173</v>
      </c>
      <c r="D20" s="4"/>
      <c r="E20" s="2"/>
      <c r="F20" s="2"/>
      <c r="G20" s="2"/>
      <c r="H20" s="2"/>
      <c r="I20" s="2"/>
      <c r="J20" s="2"/>
      <c r="K20" s="12">
        <f>(1/($E$6*C20/1000000))/SQRT(($I$9+$E$9)^2+(($I$6*C20/1000)-1/($E$6*C20/1000000))^2)</f>
        <v>1.17703476648698</v>
      </c>
      <c r="M20" s="1"/>
      <c r="N20" s="5"/>
      <c r="O20" s="3"/>
      <c r="P20" s="3"/>
      <c r="Q20" s="3">
        <f>ATAN2(0,-1/($E$6*C20/1000000))-ATAN2($I$9+$E$9,($I$6*C20/1000)-1/($E$6*C20/1000000))</f>
        <v>-8.660483230637106E-2</v>
      </c>
    </row>
    <row r="21" spans="1:18">
      <c r="A21" s="4">
        <v>250.1</v>
      </c>
      <c r="B21" s="4">
        <f>0.005*A21+0.2</f>
        <v>1.4504999999999999</v>
      </c>
      <c r="C21" s="5">
        <f t="shared" si="0"/>
        <v>1571.4246453256144</v>
      </c>
      <c r="D21" s="5">
        <f>2*PI()*B21</f>
        <v>9.1137602880639896</v>
      </c>
      <c r="E21" s="2">
        <v>2.2839999999999998</v>
      </c>
      <c r="F21" s="2">
        <f>0.005*E21+0.002</f>
        <v>1.342E-2</v>
      </c>
      <c r="G21" s="2">
        <v>2.9910000000000001</v>
      </c>
      <c r="H21" s="2">
        <f>0.005*G21+0.002</f>
        <v>1.6955000000000001E-2</v>
      </c>
      <c r="I21" s="2">
        <f>G21/E21</f>
        <v>1.3095446584938706</v>
      </c>
      <c r="J21" s="2">
        <f>(F21/E21+H21/G21)*I21</f>
        <v>1.5117814937385178E-2</v>
      </c>
      <c r="K21" s="12">
        <f>(1/($E$6*C21/1000000))/SQRT(($I$9+$E$9)^2+(($I$6*C21/1000)-1/($E$6*C21/1000000))^2)</f>
        <v>1.306578043627727</v>
      </c>
      <c r="M21" s="1">
        <v>-7</v>
      </c>
      <c r="N21" s="5">
        <f>0.01*ABS(M21)+2</f>
        <v>2.0699999999999998</v>
      </c>
      <c r="O21" s="3">
        <f>M21*PI()/180</f>
        <v>-0.12217304763960307</v>
      </c>
      <c r="P21" s="3">
        <f>N21*PI()/180</f>
        <v>3.6128315516282622E-2</v>
      </c>
      <c r="Q21" s="3">
        <f>ATAN2(0,-1/($E$6*C21/1000000))-ATAN2($I$9+$E$9,($I$6*C21/1000)-1/($E$6*C21/1000000))</f>
        <v>-0.1203588167591072</v>
      </c>
    </row>
    <row r="22" spans="1:18">
      <c r="A22" s="4">
        <v>260</v>
      </c>
      <c r="B22" s="4">
        <f t="shared" ref="B22:B82" si="1">0.005*A22+0.2</f>
        <v>1.5</v>
      </c>
      <c r="C22" s="5">
        <f t="shared" si="0"/>
        <v>1633.6281798666923</v>
      </c>
      <c r="D22" s="5">
        <f t="shared" ref="D22:D82" si="2">2*PI()*B22</f>
        <v>9.4247779607693793</v>
      </c>
      <c r="E22" s="2">
        <v>2.2770000000000001</v>
      </c>
      <c r="F22" s="2">
        <f t="shared" ref="F22:F82" si="3">0.005*E22+0.002</f>
        <v>1.3385000000000001E-2</v>
      </c>
      <c r="G22" s="2">
        <v>3.0579999999999998</v>
      </c>
      <c r="H22" s="2">
        <f t="shared" ref="H22:H82" si="4">0.005*G22+0.002</f>
        <v>1.729E-2</v>
      </c>
      <c r="I22" s="2">
        <f t="shared" ref="I22:I82" si="5">G22/E22</f>
        <v>1.3429951690821254</v>
      </c>
      <c r="J22" s="2">
        <f t="shared" ref="J22:J82" si="6">(F22/E22+H22/G22)*I22</f>
        <v>1.5487918462083552E-2</v>
      </c>
      <c r="K22" s="12">
        <f t="shared" ref="K22:K52" si="7">(1/($E$6*C22/1000000))/SQRT(($I$9+$E$9)^2+(($I$6*C22/1000)-1/($E$6*C22/1000000))^2)</f>
        <v>1.3394630673624346</v>
      </c>
      <c r="M22" s="1">
        <v>-6</v>
      </c>
      <c r="N22" s="5">
        <f t="shared" ref="N22:N82" si="8">0.01*ABS(M22)+2</f>
        <v>2.06</v>
      </c>
      <c r="O22" s="3">
        <f t="shared" ref="O22:O82" si="9">M22*PI()/180</f>
        <v>-0.10471975511965977</v>
      </c>
      <c r="P22" s="3">
        <f t="shared" ref="P22:P82" si="10">N22*PI()/180</f>
        <v>3.5953782591083186E-2</v>
      </c>
      <c r="Q22" s="3">
        <f t="shared" ref="Q22:Q52" si="11">ATAN2(0,-1/($E$6*C22/1000000))-ATAN2($I$9+$E$9,($I$6*C22/1000)-1/($E$6*C22/1000000))</f>
        <v>-0.12831466764657096</v>
      </c>
    </row>
    <row r="23" spans="1:18">
      <c r="A23" s="4">
        <v>270</v>
      </c>
      <c r="B23" s="4">
        <f>0.005*A23+0.2</f>
        <v>1.55</v>
      </c>
      <c r="C23" s="5">
        <f>2*PI()*A23</f>
        <v>1696.4600329384882</v>
      </c>
      <c r="D23" s="5">
        <f>2*PI()*B23</f>
        <v>9.7389372261283587</v>
      </c>
      <c r="E23" s="2">
        <v>2.2709999999999999</v>
      </c>
      <c r="F23" s="2">
        <f>0.005*E23+0.002</f>
        <v>1.3355000000000001E-2</v>
      </c>
      <c r="G23" s="2">
        <v>3.1339999999999999</v>
      </c>
      <c r="H23" s="2">
        <f>0.005*G23+0.002</f>
        <v>1.7669999999999998E-2</v>
      </c>
      <c r="I23" s="2">
        <f>G23/E23</f>
        <v>1.3800088066930867</v>
      </c>
      <c r="J23" s="2">
        <f>(F23/E23+H23/G23)*I23</f>
        <v>1.589608877736071E-2</v>
      </c>
      <c r="K23" s="12">
        <f>(1/($E$6*C23/1000000))/SQRT(($I$9+$E$9)^2+(($I$6*C23/1000)-1/($E$6*C23/1000000))^2)</f>
        <v>1.3757405151739506</v>
      </c>
      <c r="M23" s="1">
        <v>-6</v>
      </c>
      <c r="N23" s="5">
        <f>0.01*ABS(M23)+2</f>
        <v>2.06</v>
      </c>
      <c r="O23" s="3">
        <f>M23*PI()/180</f>
        <v>-0.10471975511965977</v>
      </c>
      <c r="P23" s="3">
        <f>N23*PI()/180</f>
        <v>3.5953782591083186E-2</v>
      </c>
      <c r="Q23" s="3">
        <f>ATAN2(0,-1/($E$6*C23/1000000))-ATAN2($I$9+$E$9,($I$6*C23/1000)-1/($E$6*C23/1000000))</f>
        <v>-0.136910804747568</v>
      </c>
    </row>
    <row r="24" spans="1:18">
      <c r="A24" s="4">
        <v>280.10000000000002</v>
      </c>
      <c r="B24" s="4">
        <f t="shared" si="1"/>
        <v>1.6005</v>
      </c>
      <c r="C24" s="5">
        <f t="shared" si="0"/>
        <v>1759.9202045410022</v>
      </c>
      <c r="D24" s="5">
        <f t="shared" si="2"/>
        <v>10.056238084140928</v>
      </c>
      <c r="E24" s="2">
        <v>2.2629999999999999</v>
      </c>
      <c r="F24" s="2">
        <f t="shared" si="3"/>
        <v>1.3315E-2</v>
      </c>
      <c r="G24" s="2">
        <v>3.2149999999999999</v>
      </c>
      <c r="H24" s="2">
        <f t="shared" si="4"/>
        <v>1.8075000000000001E-2</v>
      </c>
      <c r="I24" s="2">
        <f t="shared" si="5"/>
        <v>1.4206805125939019</v>
      </c>
      <c r="J24" s="2">
        <f t="shared" si="6"/>
        <v>1.6346160417670261E-2</v>
      </c>
      <c r="K24" s="12">
        <f t="shared" si="7"/>
        <v>1.4158606066017039</v>
      </c>
      <c r="M24" s="1">
        <v>-8</v>
      </c>
      <c r="N24" s="5">
        <f t="shared" si="8"/>
        <v>2.08</v>
      </c>
      <c r="O24" s="3">
        <f t="shared" si="9"/>
        <v>-0.13962634015954636</v>
      </c>
      <c r="P24" s="3">
        <f t="shared" si="10"/>
        <v>3.6302848441482058E-2</v>
      </c>
      <c r="Q24" s="3">
        <f t="shared" si="11"/>
        <v>-0.14623875197941061</v>
      </c>
    </row>
    <row r="25" spans="1:18">
      <c r="A25" s="4">
        <v>290.10000000000002</v>
      </c>
      <c r="B25" s="4">
        <f t="shared" si="1"/>
        <v>1.6505000000000001</v>
      </c>
      <c r="C25" s="5">
        <f t="shared" si="0"/>
        <v>1822.7520576127981</v>
      </c>
      <c r="D25" s="5">
        <f t="shared" si="2"/>
        <v>10.370397349499907</v>
      </c>
      <c r="E25" s="2">
        <v>2.2549999999999999</v>
      </c>
      <c r="F25" s="2">
        <f t="shared" si="3"/>
        <v>1.3275E-2</v>
      </c>
      <c r="G25" s="2">
        <v>3.3029999999999999</v>
      </c>
      <c r="H25" s="2">
        <f t="shared" si="4"/>
        <v>1.8514999999999997E-2</v>
      </c>
      <c r="I25" s="2">
        <f t="shared" si="5"/>
        <v>1.4647450110864746</v>
      </c>
      <c r="J25" s="2">
        <f t="shared" si="6"/>
        <v>1.6833476728236343E-2</v>
      </c>
      <c r="K25" s="12">
        <f t="shared" si="7"/>
        <v>1.4594431291366805</v>
      </c>
      <c r="M25" s="1">
        <v>-9</v>
      </c>
      <c r="N25" s="5">
        <f t="shared" si="8"/>
        <v>2.09</v>
      </c>
      <c r="O25" s="3">
        <f t="shared" si="9"/>
        <v>-0.15707963267948966</v>
      </c>
      <c r="P25" s="3">
        <f t="shared" si="10"/>
        <v>3.647738136668148E-2</v>
      </c>
      <c r="Q25" s="3">
        <f t="shared" si="11"/>
        <v>-0.15620041261749362</v>
      </c>
    </row>
    <row r="26" spans="1:18">
      <c r="A26" s="4">
        <v>300</v>
      </c>
      <c r="B26" s="4">
        <f t="shared" si="1"/>
        <v>1.7</v>
      </c>
      <c r="C26" s="5">
        <f t="shared" si="0"/>
        <v>1884.9555921538758</v>
      </c>
      <c r="D26" s="5">
        <f t="shared" si="2"/>
        <v>10.681415022205297</v>
      </c>
      <c r="E26" s="2">
        <v>2.2469999999999999</v>
      </c>
      <c r="F26" s="2">
        <f t="shared" si="3"/>
        <v>1.3235E-2</v>
      </c>
      <c r="G26" s="2">
        <v>3.3959999999999999</v>
      </c>
      <c r="H26" s="2">
        <f t="shared" si="4"/>
        <v>1.8979999999999997E-2</v>
      </c>
      <c r="I26" s="2">
        <f t="shared" si="5"/>
        <v>1.5113484646194928</v>
      </c>
      <c r="J26" s="2">
        <f t="shared" si="6"/>
        <v>1.7348774779367592E-2</v>
      </c>
      <c r="K26" s="12">
        <f t="shared" si="7"/>
        <v>1.5068464490848137</v>
      </c>
      <c r="M26" s="1">
        <v>-9</v>
      </c>
      <c r="N26" s="5">
        <f t="shared" si="8"/>
        <v>2.09</v>
      </c>
      <c r="O26" s="3">
        <f t="shared" si="9"/>
        <v>-0.15707963267948966</v>
      </c>
      <c r="P26" s="3">
        <f t="shared" si="10"/>
        <v>3.647738136668148E-2</v>
      </c>
      <c r="Q26" s="3">
        <f t="shared" si="11"/>
        <v>-0.16687356787838059</v>
      </c>
    </row>
    <row r="27" spans="1:18">
      <c r="A27" s="4">
        <v>310.10000000000002</v>
      </c>
      <c r="B27" s="4">
        <f t="shared" si="1"/>
        <v>1.7505000000000002</v>
      </c>
      <c r="C27" s="5">
        <f t="shared" si="0"/>
        <v>1948.4157637563899</v>
      </c>
      <c r="D27" s="5">
        <f t="shared" si="2"/>
        <v>10.998715880217867</v>
      </c>
      <c r="E27" s="2">
        <v>2.234</v>
      </c>
      <c r="F27" s="2">
        <f t="shared" si="3"/>
        <v>1.3169999999999999E-2</v>
      </c>
      <c r="G27" s="2">
        <v>3.5</v>
      </c>
      <c r="H27" s="2">
        <f t="shared" si="4"/>
        <v>1.9500000000000003E-2</v>
      </c>
      <c r="I27" s="2">
        <f t="shared" si="5"/>
        <v>1.5666965085049238</v>
      </c>
      <c r="J27" s="2">
        <f t="shared" si="6"/>
        <v>1.7964813346915777E-2</v>
      </c>
      <c r="K27" s="12">
        <f t="shared" si="7"/>
        <v>1.560143139860495</v>
      </c>
      <c r="M27" s="1">
        <v>-11</v>
      </c>
      <c r="N27" s="5">
        <f t="shared" si="8"/>
        <v>2.11</v>
      </c>
      <c r="O27" s="3">
        <f t="shared" si="9"/>
        <v>-0.19198621771937624</v>
      </c>
      <c r="P27" s="3">
        <f t="shared" si="10"/>
        <v>3.6826447217080352E-2</v>
      </c>
      <c r="Q27" s="3">
        <f t="shared" si="11"/>
        <v>-0.17871471062855515</v>
      </c>
    </row>
    <row r="28" spans="1:18">
      <c r="A28" s="4">
        <v>320</v>
      </c>
      <c r="B28" s="4">
        <f t="shared" si="1"/>
        <v>1.8</v>
      </c>
      <c r="C28" s="5">
        <f t="shared" si="0"/>
        <v>2010.6192982974676</v>
      </c>
      <c r="D28" s="5">
        <f t="shared" si="2"/>
        <v>11.309733552923255</v>
      </c>
      <c r="E28" s="2">
        <v>2.222</v>
      </c>
      <c r="F28" s="2">
        <f t="shared" si="3"/>
        <v>1.311E-2</v>
      </c>
      <c r="G28" s="2">
        <v>3.613</v>
      </c>
      <c r="H28" s="2">
        <f t="shared" si="4"/>
        <v>2.0065E-2</v>
      </c>
      <c r="I28" s="2">
        <f t="shared" si="5"/>
        <v>1.6260126012601259</v>
      </c>
      <c r="J28" s="2">
        <f t="shared" si="6"/>
        <v>1.8623773718505963E-2</v>
      </c>
      <c r="K28" s="12">
        <f t="shared" si="7"/>
        <v>1.6178819053702431</v>
      </c>
      <c r="M28" s="1">
        <v>-12</v>
      </c>
      <c r="N28" s="5">
        <f t="shared" si="8"/>
        <v>2.12</v>
      </c>
      <c r="O28" s="3">
        <f t="shared" si="9"/>
        <v>-0.20943951023931953</v>
      </c>
      <c r="P28" s="3">
        <f t="shared" si="10"/>
        <v>3.7000980142279788E-2</v>
      </c>
      <c r="Q28" s="3">
        <f t="shared" si="11"/>
        <v>-0.19139534580641171</v>
      </c>
    </row>
    <row r="29" spans="1:18">
      <c r="A29" s="4">
        <v>330</v>
      </c>
      <c r="B29" s="4">
        <f>0.005*A29+0.2</f>
        <v>1.85</v>
      </c>
      <c r="C29" s="5">
        <f>2*PI()*A29</f>
        <v>2073.4511513692632</v>
      </c>
      <c r="D29" s="5">
        <f>2*PI()*B29</f>
        <v>11.623892818282235</v>
      </c>
      <c r="E29" s="2">
        <v>2.2080000000000002</v>
      </c>
      <c r="F29" s="2">
        <f>0.005*E29+0.002</f>
        <v>1.3040000000000001E-2</v>
      </c>
      <c r="G29" s="2">
        <v>3.7330000000000001</v>
      </c>
      <c r="H29" s="2">
        <f>0.005*G29+0.002</f>
        <v>2.0665000000000003E-2</v>
      </c>
      <c r="I29" s="2">
        <f>G29/E29</f>
        <v>1.6906702898550723</v>
      </c>
      <c r="J29" s="2">
        <f>(F29/E29+H29/G29)*I29</f>
        <v>1.9343904248057129E-2</v>
      </c>
      <c r="K29" s="12">
        <f>(1/($E$6*C29/1000000))/SQRT(($I$9+$E$9)^2+(($I$6*C29/1000)-1/($E$6*C29/1000000))^2)</f>
        <v>1.6825190786340414</v>
      </c>
      <c r="M29" s="1">
        <v>-13</v>
      </c>
      <c r="N29" s="5">
        <f>0.01*ABS(M29)+2</f>
        <v>2.13</v>
      </c>
      <c r="O29" s="3">
        <f>M29*PI()/180</f>
        <v>-0.22689280275926285</v>
      </c>
      <c r="P29" s="3">
        <f>N29*PI()/180</f>
        <v>3.7175513067479217E-2</v>
      </c>
      <c r="Q29" s="3">
        <f>ATAN2(0,-1/($E$6*C29/1000000))-ATAN2($I$9+$E$9,($I$6*C29/1000)-1/($E$6*C29/1000000))</f>
        <v>-0.2054534299364057</v>
      </c>
    </row>
    <row r="30" spans="1:18">
      <c r="A30" s="4">
        <v>340.1</v>
      </c>
      <c r="B30" s="4">
        <f t="shared" si="1"/>
        <v>1.9005000000000001</v>
      </c>
      <c r="C30" s="5">
        <f t="shared" si="0"/>
        <v>2136.9113229717773</v>
      </c>
      <c r="D30" s="5">
        <f t="shared" si="2"/>
        <v>11.941193676294803</v>
      </c>
      <c r="E30" s="2">
        <v>2.1909999999999998</v>
      </c>
      <c r="F30" s="2">
        <f t="shared" si="3"/>
        <v>1.2955E-2</v>
      </c>
      <c r="G30" s="2">
        <v>3.8650000000000002</v>
      </c>
      <c r="H30" s="2">
        <f t="shared" si="4"/>
        <v>2.1325000000000004E-2</v>
      </c>
      <c r="I30" s="2">
        <f t="shared" si="5"/>
        <v>1.7640346873573713</v>
      </c>
      <c r="J30" s="2">
        <f t="shared" si="6"/>
        <v>2.016342737321531E-2</v>
      </c>
      <c r="K30" s="12">
        <f t="shared" si="7"/>
        <v>1.7552084664616485</v>
      </c>
      <c r="M30" s="1">
        <v>-14</v>
      </c>
      <c r="N30" s="5">
        <f t="shared" si="8"/>
        <v>2.14</v>
      </c>
      <c r="O30" s="3">
        <f t="shared" si="9"/>
        <v>-0.24434609527920614</v>
      </c>
      <c r="P30" s="3">
        <f t="shared" si="10"/>
        <v>3.7350045992678653E-2</v>
      </c>
      <c r="Q30" s="3">
        <f t="shared" si="11"/>
        <v>-0.22113655014241229</v>
      </c>
    </row>
    <row r="31" spans="1:18">
      <c r="A31" s="4">
        <v>349.9</v>
      </c>
      <c r="B31" s="4">
        <f t="shared" si="1"/>
        <v>1.9494999999999998</v>
      </c>
      <c r="C31" s="5">
        <f t="shared" si="0"/>
        <v>2198.4865389821371</v>
      </c>
      <c r="D31" s="5">
        <f t="shared" si="2"/>
        <v>12.249069756346602</v>
      </c>
      <c r="E31" s="2">
        <v>2.173</v>
      </c>
      <c r="F31" s="2">
        <f t="shared" si="3"/>
        <v>1.2865E-2</v>
      </c>
      <c r="G31" s="2">
        <v>4.0049999999999999</v>
      </c>
      <c r="H31" s="2">
        <f t="shared" si="4"/>
        <v>2.2025000000000003E-2</v>
      </c>
      <c r="I31" s="2">
        <f t="shared" si="5"/>
        <v>1.8430740911182697</v>
      </c>
      <c r="J31" s="2">
        <f t="shared" si="6"/>
        <v>2.104746810043099E-2</v>
      </c>
      <c r="K31" s="12">
        <f t="shared" si="7"/>
        <v>1.8339602974846345</v>
      </c>
      <c r="M31" s="1">
        <v>-14</v>
      </c>
      <c r="N31" s="5">
        <f t="shared" si="8"/>
        <v>2.14</v>
      </c>
      <c r="O31" s="3">
        <f t="shared" si="9"/>
        <v>-0.24434609527920614</v>
      </c>
      <c r="P31" s="3">
        <f t="shared" si="10"/>
        <v>3.7350045992678653E-2</v>
      </c>
      <c r="Q31" s="3">
        <f t="shared" si="11"/>
        <v>-0.23802487016437257</v>
      </c>
    </row>
    <row r="32" spans="1:18">
      <c r="A32" s="4">
        <v>360</v>
      </c>
      <c r="B32" s="4">
        <f t="shared" si="1"/>
        <v>2</v>
      </c>
      <c r="C32" s="5">
        <f t="shared" si="0"/>
        <v>2261.9467105846511</v>
      </c>
      <c r="D32" s="5">
        <f t="shared" si="2"/>
        <v>12.566370614359172</v>
      </c>
      <c r="E32" s="2">
        <v>2.149</v>
      </c>
      <c r="F32" s="2">
        <f t="shared" si="3"/>
        <v>1.2745000000000001E-2</v>
      </c>
      <c r="G32" s="2">
        <v>4.16</v>
      </c>
      <c r="H32" s="2">
        <f t="shared" si="4"/>
        <v>2.2800000000000001E-2</v>
      </c>
      <c r="I32" s="2">
        <f t="shared" si="5"/>
        <v>1.9357840856212192</v>
      </c>
      <c r="J32" s="2">
        <f t="shared" si="6"/>
        <v>2.2090073602253346E-2</v>
      </c>
      <c r="K32" s="12">
        <f t="shared" si="7"/>
        <v>1.9249788897052269</v>
      </c>
      <c r="M32" s="1">
        <v>-19</v>
      </c>
      <c r="N32" s="5">
        <f t="shared" si="8"/>
        <v>2.19</v>
      </c>
      <c r="O32" s="3">
        <f t="shared" si="9"/>
        <v>-0.33161255787892258</v>
      </c>
      <c r="P32" s="3">
        <f t="shared" si="10"/>
        <v>3.8222710618675819E-2</v>
      </c>
      <c r="Q32" s="3">
        <f t="shared" si="11"/>
        <v>-0.25746428902885232</v>
      </c>
    </row>
    <row r="33" spans="1:17">
      <c r="A33" s="4">
        <v>370.1</v>
      </c>
      <c r="B33" s="4">
        <f t="shared" si="1"/>
        <v>2.0505000000000004</v>
      </c>
      <c r="C33" s="5">
        <f t="shared" si="0"/>
        <v>2325.4068821871651</v>
      </c>
      <c r="D33" s="5">
        <f t="shared" si="2"/>
        <v>12.883671472371745</v>
      </c>
      <c r="E33" s="2">
        <v>2.1230000000000002</v>
      </c>
      <c r="F33" s="2">
        <f t="shared" si="3"/>
        <v>1.2615000000000001E-2</v>
      </c>
      <c r="G33" s="2">
        <v>4.3280000000000003</v>
      </c>
      <c r="H33" s="2">
        <f t="shared" si="4"/>
        <v>2.3640000000000001E-2</v>
      </c>
      <c r="I33" s="2">
        <f t="shared" si="5"/>
        <v>2.0386245878473859</v>
      </c>
      <c r="J33" s="2">
        <f t="shared" si="6"/>
        <v>2.3248822032828437E-2</v>
      </c>
      <c r="K33" s="12">
        <f t="shared" si="7"/>
        <v>2.027706393492918</v>
      </c>
      <c r="M33" s="1">
        <v>-19</v>
      </c>
      <c r="N33" s="5">
        <f t="shared" si="8"/>
        <v>2.19</v>
      </c>
      <c r="O33" s="3">
        <f t="shared" si="9"/>
        <v>-0.33161255787892258</v>
      </c>
      <c r="P33" s="3">
        <f t="shared" si="10"/>
        <v>3.8222710618675819E-2</v>
      </c>
      <c r="Q33" s="3">
        <f t="shared" si="11"/>
        <v>-0.27936223039528141</v>
      </c>
    </row>
    <row r="34" spans="1:17">
      <c r="A34" s="4">
        <v>380.1</v>
      </c>
      <c r="B34" s="4">
        <f t="shared" si="1"/>
        <v>2.1005000000000003</v>
      </c>
      <c r="C34" s="5">
        <f t="shared" si="0"/>
        <v>2388.2387352589608</v>
      </c>
      <c r="D34" s="5">
        <f t="shared" si="2"/>
        <v>13.197830737730722</v>
      </c>
      <c r="E34" s="2">
        <v>2.0920000000000001</v>
      </c>
      <c r="F34" s="2">
        <f t="shared" si="3"/>
        <v>1.2460000000000001E-2</v>
      </c>
      <c r="G34" s="2">
        <v>4.5090000000000003</v>
      </c>
      <c r="H34" s="2">
        <f t="shared" si="4"/>
        <v>2.4545000000000004E-2</v>
      </c>
      <c r="I34" s="2">
        <f t="shared" si="5"/>
        <v>2.1553537284894837</v>
      </c>
      <c r="J34" s="2">
        <f t="shared" si="6"/>
        <v>2.457012784750429E-2</v>
      </c>
      <c r="K34" s="12">
        <f t="shared" si="7"/>
        <v>2.1430117413683183</v>
      </c>
      <c r="M34" s="1">
        <v>-21</v>
      </c>
      <c r="N34" s="5">
        <f t="shared" si="8"/>
        <v>2.21</v>
      </c>
      <c r="O34" s="3">
        <f t="shared" si="9"/>
        <v>-0.36651914291880922</v>
      </c>
      <c r="P34" s="3">
        <f t="shared" si="10"/>
        <v>3.8571776469074684E-2</v>
      </c>
      <c r="Q34" s="3">
        <f t="shared" si="11"/>
        <v>-0.30395569560300739</v>
      </c>
    </row>
    <row r="35" spans="1:17">
      <c r="A35" s="4">
        <v>390</v>
      </c>
      <c r="B35" s="4">
        <f>0.005*A35+0.2</f>
        <v>2.15</v>
      </c>
      <c r="C35" s="5">
        <f>2*PI()*A35</f>
        <v>2450.4422698000385</v>
      </c>
      <c r="D35" s="5">
        <f>2*PI()*B35</f>
        <v>13.50884841043611</v>
      </c>
      <c r="E35" s="2">
        <v>2.0569999999999999</v>
      </c>
      <c r="F35" s="2">
        <f>0.005*E35+0.002</f>
        <v>1.2285000000000001E-2</v>
      </c>
      <c r="G35" s="2">
        <v>4.7009999999999996</v>
      </c>
      <c r="H35" s="2">
        <f>0.005*G35+0.002</f>
        <v>2.5505E-2</v>
      </c>
      <c r="I35" s="2">
        <f>G35/E35</f>
        <v>2.2853670393777343</v>
      </c>
      <c r="J35" s="2">
        <f>(F35/E35+H35/G35)*I35</f>
        <v>2.6047999065996821E-2</v>
      </c>
      <c r="K35" s="12">
        <f>(1/($E$6*C35/1000000))/SQRT(($I$9+$E$9)^2+(($I$6*C35/1000)-1/($E$6*C35/1000000))^2)</f>
        <v>2.2729378201290027</v>
      </c>
      <c r="M35" s="1">
        <v>-22</v>
      </c>
      <c r="N35" s="5">
        <f>0.01*ABS(M35)+2</f>
        <v>2.2200000000000002</v>
      </c>
      <c r="O35" s="3">
        <f>M35*PI()/180</f>
        <v>-0.38397243543875248</v>
      </c>
      <c r="P35" s="3">
        <f>N35*PI()/180</f>
        <v>3.874630939427412E-2</v>
      </c>
      <c r="Q35" s="3">
        <f>ATAN2(0,-1/($E$6*C35/1000000))-ATAN2($I$9+$E$9,($I$6*C35/1000)-1/($E$6*C35/1000000))</f>
        <v>-0.33176327493656688</v>
      </c>
    </row>
    <row r="36" spans="1:17">
      <c r="A36" s="4">
        <v>400</v>
      </c>
      <c r="B36" s="4">
        <f t="shared" si="1"/>
        <v>2.2000000000000002</v>
      </c>
      <c r="C36" s="5">
        <f t="shared" si="0"/>
        <v>2513.2741228718346</v>
      </c>
      <c r="D36" s="5">
        <f t="shared" si="2"/>
        <v>13.823007675795091</v>
      </c>
      <c r="E36" s="2">
        <v>2.016</v>
      </c>
      <c r="F36" s="2">
        <f t="shared" si="3"/>
        <v>1.208E-2</v>
      </c>
      <c r="G36" s="2">
        <v>4.9039999999999999</v>
      </c>
      <c r="H36" s="2">
        <f t="shared" si="4"/>
        <v>2.6520000000000002E-2</v>
      </c>
      <c r="I36" s="2">
        <f t="shared" si="5"/>
        <v>2.4325396825396823</v>
      </c>
      <c r="J36" s="2">
        <f t="shared" si="6"/>
        <v>2.7730694129503648E-2</v>
      </c>
      <c r="K36" s="12">
        <f t="shared" si="7"/>
        <v>2.423114898511376</v>
      </c>
      <c r="M36" s="1">
        <v>-25</v>
      </c>
      <c r="N36" s="5">
        <f t="shared" si="8"/>
        <v>2.25</v>
      </c>
      <c r="O36" s="3">
        <f t="shared" si="9"/>
        <v>-0.43633231299858238</v>
      </c>
      <c r="P36" s="3">
        <f t="shared" si="10"/>
        <v>3.9269908169872414E-2</v>
      </c>
      <c r="Q36" s="3">
        <f t="shared" si="11"/>
        <v>-0.36412767720712402</v>
      </c>
    </row>
    <row r="37" spans="1:17">
      <c r="A37" s="4">
        <v>410.1</v>
      </c>
      <c r="B37" s="4">
        <f t="shared" si="1"/>
        <v>2.2505000000000002</v>
      </c>
      <c r="C37" s="5">
        <f t="shared" si="0"/>
        <v>2576.7342944743486</v>
      </c>
      <c r="D37" s="5">
        <f t="shared" si="2"/>
        <v>14.14030853380766</v>
      </c>
      <c r="E37" s="2">
        <v>1.964</v>
      </c>
      <c r="F37" s="2">
        <f t="shared" si="3"/>
        <v>1.1820000000000001E-2</v>
      </c>
      <c r="G37" s="2">
        <v>5.125</v>
      </c>
      <c r="H37" s="2">
        <f t="shared" si="4"/>
        <v>2.7625000000000004E-2</v>
      </c>
      <c r="I37" s="2">
        <f t="shared" si="5"/>
        <v>2.609470468431772</v>
      </c>
      <c r="J37" s="2">
        <f t="shared" si="6"/>
        <v>2.9770336525897938E-2</v>
      </c>
      <c r="K37" s="12">
        <f t="shared" si="7"/>
        <v>2.5978385134054625</v>
      </c>
      <c r="M37" s="1">
        <v>-27</v>
      </c>
      <c r="N37" s="5">
        <f t="shared" si="8"/>
        <v>2.27</v>
      </c>
      <c r="O37" s="3">
        <f t="shared" si="9"/>
        <v>-0.47123889803846897</v>
      </c>
      <c r="P37" s="3">
        <f t="shared" si="10"/>
        <v>3.9618974020271279E-2</v>
      </c>
      <c r="Q37" s="3">
        <f t="shared" si="11"/>
        <v>-0.40221212862435562</v>
      </c>
    </row>
    <row r="38" spans="1:17">
      <c r="A38" s="4">
        <v>420</v>
      </c>
      <c r="B38" s="4">
        <f t="shared" si="1"/>
        <v>2.3000000000000003</v>
      </c>
      <c r="C38" s="5">
        <f t="shared" si="0"/>
        <v>2638.9378290154264</v>
      </c>
      <c r="D38" s="5">
        <f t="shared" si="2"/>
        <v>14.45132620651305</v>
      </c>
      <c r="E38" s="2">
        <v>1.907</v>
      </c>
      <c r="F38" s="2">
        <f t="shared" si="3"/>
        <v>1.1535E-2</v>
      </c>
      <c r="G38" s="2">
        <v>5.3490000000000002</v>
      </c>
      <c r="H38" s="2">
        <f t="shared" si="4"/>
        <v>2.8745E-2</v>
      </c>
      <c r="I38" s="2">
        <f t="shared" si="5"/>
        <v>2.804929208180388</v>
      </c>
      <c r="J38" s="2">
        <f t="shared" si="6"/>
        <v>3.2039778928348597E-2</v>
      </c>
      <c r="K38" s="12">
        <f t="shared" si="7"/>
        <v>2.7958971828304171</v>
      </c>
      <c r="M38" s="1">
        <v>-31</v>
      </c>
      <c r="N38" s="5">
        <f t="shared" si="8"/>
        <v>2.31</v>
      </c>
      <c r="O38" s="3">
        <f t="shared" si="9"/>
        <v>-0.54105206811824214</v>
      </c>
      <c r="P38" s="3">
        <f t="shared" si="10"/>
        <v>4.0317105721069009E-2</v>
      </c>
      <c r="Q38" s="3">
        <f t="shared" si="11"/>
        <v>-0.44612128143552066</v>
      </c>
    </row>
    <row r="39" spans="1:17">
      <c r="A39" s="4">
        <v>430</v>
      </c>
      <c r="B39" s="4">
        <f t="shared" si="1"/>
        <v>2.35</v>
      </c>
      <c r="C39" s="5">
        <f t="shared" si="0"/>
        <v>2701.769682087222</v>
      </c>
      <c r="D39" s="5">
        <f t="shared" si="2"/>
        <v>14.765485471872028</v>
      </c>
      <c r="E39" s="2">
        <v>1.84</v>
      </c>
      <c r="F39" s="2">
        <f t="shared" si="3"/>
        <v>1.12E-2</v>
      </c>
      <c r="G39" s="2">
        <v>5.5839999999999996</v>
      </c>
      <c r="H39" s="2">
        <f t="shared" si="4"/>
        <v>2.9920000000000002E-2</v>
      </c>
      <c r="I39" s="2">
        <f t="shared" si="5"/>
        <v>3.034782608695652</v>
      </c>
      <c r="J39" s="2">
        <f t="shared" si="6"/>
        <v>3.4733459357277889E-2</v>
      </c>
      <c r="K39" s="12">
        <f t="shared" si="7"/>
        <v>3.0278531223551179</v>
      </c>
      <c r="M39" s="1">
        <v>-33</v>
      </c>
      <c r="N39" s="5">
        <f t="shared" si="8"/>
        <v>2.33</v>
      </c>
      <c r="O39" s="3">
        <f t="shared" si="9"/>
        <v>-0.57595865315812877</v>
      </c>
      <c r="P39" s="3">
        <f t="shared" si="10"/>
        <v>4.0666171571467881E-2</v>
      </c>
      <c r="Q39" s="3">
        <f t="shared" si="11"/>
        <v>-0.49882161017778204</v>
      </c>
    </row>
    <row r="40" spans="1:17">
      <c r="A40" s="4">
        <v>440.1</v>
      </c>
      <c r="B40" s="4">
        <f t="shared" si="1"/>
        <v>2.4005000000000005</v>
      </c>
      <c r="C40" s="5">
        <f t="shared" si="0"/>
        <v>2765.229853689736</v>
      </c>
      <c r="D40" s="5">
        <f t="shared" si="2"/>
        <v>15.0827863298846</v>
      </c>
      <c r="E40" s="2">
        <v>1.7629999999999999</v>
      </c>
      <c r="F40" s="2">
        <f t="shared" si="3"/>
        <v>1.0815E-2</v>
      </c>
      <c r="G40" s="2">
        <v>5.8129999999999997</v>
      </c>
      <c r="H40" s="2">
        <f t="shared" si="4"/>
        <v>3.1065000000000002E-2</v>
      </c>
      <c r="I40" s="2">
        <f t="shared" si="5"/>
        <v>3.2972206466250711</v>
      </c>
      <c r="J40" s="2">
        <f t="shared" si="6"/>
        <v>3.7847102265031289E-2</v>
      </c>
      <c r="K40" s="12">
        <f t="shared" si="7"/>
        <v>3.2999834782335906</v>
      </c>
      <c r="M40" s="1">
        <v>-39</v>
      </c>
      <c r="N40" s="5">
        <f t="shared" si="8"/>
        <v>2.39</v>
      </c>
      <c r="O40" s="3">
        <f t="shared" si="9"/>
        <v>-0.68067840827778847</v>
      </c>
      <c r="P40" s="3">
        <f t="shared" si="10"/>
        <v>4.1713369122664476E-2</v>
      </c>
      <c r="Q40" s="3">
        <f t="shared" si="11"/>
        <v>-0.56289091945913783</v>
      </c>
    </row>
    <row r="41" spans="1:17">
      <c r="A41" s="4">
        <v>450</v>
      </c>
      <c r="B41" s="4">
        <f>0.005*A41+0.2</f>
        <v>2.4500000000000002</v>
      </c>
      <c r="C41" s="5">
        <f>2*PI()*A41</f>
        <v>2827.4333882308138</v>
      </c>
      <c r="D41" s="5">
        <f>2*PI()*B41</f>
        <v>15.393804002589988</v>
      </c>
      <c r="E41" s="2">
        <v>1.6830000000000001</v>
      </c>
      <c r="F41" s="2">
        <f>0.005*E41+0.002</f>
        <v>1.0415000000000001E-2</v>
      </c>
      <c r="G41" s="2">
        <v>6.0250000000000004</v>
      </c>
      <c r="H41" s="2">
        <f>0.005*G41+0.002</f>
        <v>3.2125000000000001E-2</v>
      </c>
      <c r="I41" s="2">
        <f>G41/E41</f>
        <v>3.5799168152109329</v>
      </c>
      <c r="J41" s="2">
        <f>(F41/E41+H41/G41)*I41</f>
        <v>4.1241731212371874E-2</v>
      </c>
      <c r="K41" s="12">
        <f>(1/($E$6*C41/1000000))/SQRT(($I$9+$E$9)^2+(($I$6*C41/1000)-1/($E$6*C41/1000000))^2)</f>
        <v>3.6079726200421378</v>
      </c>
      <c r="M41" s="1">
        <v>-41</v>
      </c>
      <c r="N41" s="5">
        <f>0.01*ABS(M41)+2</f>
        <v>2.41</v>
      </c>
      <c r="O41" s="3">
        <f>M41*PI()/180</f>
        <v>-0.715584993317675</v>
      </c>
      <c r="P41" s="3">
        <f>N41*PI()/180</f>
        <v>4.2062434973063348E-2</v>
      </c>
      <c r="Q41" s="3">
        <f>ATAN2(0,-1/($E$6*C41/1000000))-ATAN2($I$9+$E$9,($I$6*C41/1000)-1/($E$6*C41/1000000))</f>
        <v>-0.63921044212773359</v>
      </c>
    </row>
    <row r="42" spans="1:17">
      <c r="A42" s="4">
        <v>460</v>
      </c>
      <c r="B42" s="4">
        <f t="shared" si="1"/>
        <v>2.5000000000000004</v>
      </c>
      <c r="C42" s="5">
        <f t="shared" si="0"/>
        <v>2890.2652413026099</v>
      </c>
      <c r="D42" s="5">
        <f t="shared" si="2"/>
        <v>15.707963267948969</v>
      </c>
      <c r="E42" s="2">
        <v>1.591</v>
      </c>
      <c r="F42" s="2">
        <f t="shared" si="3"/>
        <v>9.9550000000000003E-3</v>
      </c>
      <c r="G42" s="2">
        <v>6.2249999999999996</v>
      </c>
      <c r="H42" s="2">
        <f t="shared" si="4"/>
        <v>3.3125000000000002E-2</v>
      </c>
      <c r="I42" s="2">
        <f t="shared" si="5"/>
        <v>3.9126335637963545</v>
      </c>
      <c r="J42" s="2">
        <f t="shared" si="6"/>
        <v>4.5301864945061422E-2</v>
      </c>
      <c r="K42" s="12">
        <f t="shared" si="7"/>
        <v>3.9613928949431818</v>
      </c>
      <c r="M42" s="1">
        <v>-49</v>
      </c>
      <c r="N42" s="5">
        <f t="shared" si="8"/>
        <v>2.4900000000000002</v>
      </c>
      <c r="O42" s="3">
        <f t="shared" si="9"/>
        <v>-0.85521133347722145</v>
      </c>
      <c r="P42" s="3">
        <f t="shared" si="10"/>
        <v>4.3458698374658808E-2</v>
      </c>
      <c r="Q42" s="3">
        <f t="shared" si="11"/>
        <v>-0.73360805428413123</v>
      </c>
    </row>
    <row r="43" spans="1:17">
      <c r="A43" s="4">
        <v>470.1</v>
      </c>
      <c r="B43" s="4">
        <f t="shared" si="1"/>
        <v>2.5505000000000004</v>
      </c>
      <c r="C43" s="5">
        <f t="shared" si="0"/>
        <v>2953.7254129051234</v>
      </c>
      <c r="D43" s="5">
        <f t="shared" si="2"/>
        <v>16.025264125961538</v>
      </c>
      <c r="E43" s="2">
        <v>1.5</v>
      </c>
      <c r="F43" s="2">
        <f t="shared" si="3"/>
        <v>9.4999999999999998E-3</v>
      </c>
      <c r="G43" s="2">
        <v>6.3860000000000001</v>
      </c>
      <c r="H43" s="2">
        <f t="shared" si="4"/>
        <v>3.3930000000000002E-2</v>
      </c>
      <c r="I43" s="2">
        <f t="shared" si="5"/>
        <v>4.2573333333333334</v>
      </c>
      <c r="J43" s="2">
        <f t="shared" si="6"/>
        <v>4.9583111111111113E-2</v>
      </c>
      <c r="K43" s="12">
        <f t="shared" si="7"/>
        <v>4.3533070597478858</v>
      </c>
      <c r="M43" s="1">
        <v>-57</v>
      </c>
      <c r="N43" s="5">
        <f t="shared" si="8"/>
        <v>2.5700000000000003</v>
      </c>
      <c r="O43" s="3">
        <f t="shared" si="9"/>
        <v>-0.99483767363676778</v>
      </c>
      <c r="P43" s="3">
        <f t="shared" si="10"/>
        <v>4.4854961776254268E-2</v>
      </c>
      <c r="Q43" s="3">
        <f t="shared" si="11"/>
        <v>-0.8510161864670267</v>
      </c>
    </row>
    <row r="44" spans="1:17">
      <c r="A44" s="4">
        <v>475.1</v>
      </c>
      <c r="B44" s="4">
        <f t="shared" si="1"/>
        <v>2.5755000000000003</v>
      </c>
      <c r="C44" s="5">
        <f t="shared" si="0"/>
        <v>2985.1413394410215</v>
      </c>
      <c r="D44" s="5">
        <f t="shared" si="2"/>
        <v>16.182343758641025</v>
      </c>
      <c r="E44" s="2">
        <v>1.4570000000000001</v>
      </c>
      <c r="F44" s="2">
        <f t="shared" si="3"/>
        <v>9.2850000000000016E-3</v>
      </c>
      <c r="G44" s="2">
        <v>6.4450000000000003</v>
      </c>
      <c r="H44" s="2">
        <f t="shared" si="4"/>
        <v>3.4225000000000005E-2</v>
      </c>
      <c r="I44" s="2">
        <f t="shared" si="5"/>
        <v>4.4234728894989708</v>
      </c>
      <c r="J44" s="2">
        <f t="shared" si="6"/>
        <v>5.1679441166093305E-2</v>
      </c>
      <c r="K44" s="12">
        <f t="shared" si="7"/>
        <v>4.5530667662527424</v>
      </c>
      <c r="M44" s="1">
        <v>-59</v>
      </c>
      <c r="N44" s="5">
        <f t="shared" si="8"/>
        <v>2.59</v>
      </c>
      <c r="O44" s="3">
        <f t="shared" si="9"/>
        <v>-1.0297442586766543</v>
      </c>
      <c r="P44" s="3">
        <f t="shared" si="10"/>
        <v>4.5204027626653133E-2</v>
      </c>
      <c r="Q44" s="3">
        <f t="shared" si="11"/>
        <v>-0.91871111230555769</v>
      </c>
    </row>
    <row r="45" spans="1:17">
      <c r="A45" s="4">
        <v>480.1</v>
      </c>
      <c r="B45" s="4">
        <f t="shared" si="1"/>
        <v>2.6005000000000003</v>
      </c>
      <c r="C45" s="5">
        <f t="shared" si="0"/>
        <v>3016.5572659769196</v>
      </c>
      <c r="D45" s="5">
        <f t="shared" si="2"/>
        <v>16.339423391320516</v>
      </c>
      <c r="E45" s="2">
        <v>1.415</v>
      </c>
      <c r="F45" s="2">
        <f t="shared" si="3"/>
        <v>9.0749999999999997E-3</v>
      </c>
      <c r="G45" s="2">
        <v>6.492</v>
      </c>
      <c r="H45" s="2">
        <f t="shared" si="4"/>
        <v>3.4460000000000005E-2</v>
      </c>
      <c r="I45" s="2">
        <f t="shared" si="5"/>
        <v>4.5879858657243817</v>
      </c>
      <c r="J45" s="2">
        <f t="shared" si="6"/>
        <v>5.37780718950168E-2</v>
      </c>
      <c r="K45" s="12">
        <f t="shared" si="7"/>
        <v>4.7494867868971475</v>
      </c>
      <c r="M45" s="1">
        <v>-67</v>
      </c>
      <c r="N45" s="5">
        <f t="shared" si="8"/>
        <v>2.67</v>
      </c>
      <c r="O45" s="3">
        <f t="shared" si="9"/>
        <v>-1.1693705988362006</v>
      </c>
      <c r="P45" s="3">
        <f t="shared" si="10"/>
        <v>4.66002910282486E-2</v>
      </c>
      <c r="Q45" s="3">
        <f t="shared" si="11"/>
        <v>-0.99330424143836094</v>
      </c>
    </row>
    <row r="46" spans="1:17">
      <c r="A46" s="4">
        <v>490</v>
      </c>
      <c r="B46" s="4">
        <f t="shared" si="1"/>
        <v>2.6500000000000004</v>
      </c>
      <c r="C46" s="5">
        <f t="shared" si="0"/>
        <v>3078.7608005179973</v>
      </c>
      <c r="D46" s="5">
        <f t="shared" si="2"/>
        <v>16.650441064025905</v>
      </c>
      <c r="E46" s="2">
        <v>1.3480000000000001</v>
      </c>
      <c r="F46" s="2">
        <f t="shared" si="3"/>
        <v>8.7400000000000012E-3</v>
      </c>
      <c r="G46" s="2">
        <v>6.53</v>
      </c>
      <c r="H46" s="2">
        <f t="shared" si="4"/>
        <v>3.465E-2</v>
      </c>
      <c r="I46" s="2">
        <f t="shared" si="5"/>
        <v>4.8442136498516319</v>
      </c>
      <c r="J46" s="2">
        <f t="shared" si="6"/>
        <v>5.7113076631827346E-2</v>
      </c>
      <c r="K46" s="12">
        <f t="shared" si="7"/>
        <v>5.0958220721508978</v>
      </c>
      <c r="M46" s="1">
        <v>-75</v>
      </c>
      <c r="N46" s="5">
        <f t="shared" si="8"/>
        <v>2.75</v>
      </c>
      <c r="O46" s="3">
        <f t="shared" si="9"/>
        <v>-1.3089969389957472</v>
      </c>
      <c r="P46" s="3">
        <f t="shared" si="10"/>
        <v>4.799655442984406E-2</v>
      </c>
      <c r="Q46" s="3">
        <f t="shared" si="11"/>
        <v>-1.161664008365064</v>
      </c>
    </row>
    <row r="47" spans="1:17">
      <c r="A47" s="4">
        <v>500.1</v>
      </c>
      <c r="B47" s="4">
        <f>0.005*A47+0.2</f>
        <v>2.7005000000000003</v>
      </c>
      <c r="C47" s="31">
        <f>2*PI()*A47</f>
        <v>3142.2209721205113</v>
      </c>
      <c r="D47" s="5">
        <f>2*PI()*B47</f>
        <v>16.967741922038474</v>
      </c>
      <c r="E47" s="2">
        <v>1.3069999999999999</v>
      </c>
      <c r="F47" s="2">
        <f>0.005*E47+0.002</f>
        <v>8.5350000000000009E-3</v>
      </c>
      <c r="G47" s="2">
        <v>6.4950000000000001</v>
      </c>
      <c r="H47" s="2">
        <f>0.005*G47+0.002</f>
        <v>3.4475000000000006E-2</v>
      </c>
      <c r="I47" s="33">
        <f>G47/E47</f>
        <v>4.9693955623565422</v>
      </c>
      <c r="J47" s="2">
        <f>(F47/E47+H47/G47)*I47</f>
        <v>5.8828455336429303E-2</v>
      </c>
      <c r="K47" s="12">
        <f>(1/($E$6*C47/1000000))/SQRT(($I$9+$E$9)^2+(($I$6*C47/1000)-1/($E$6*C47/1000000))^2)</f>
        <v>5.3195167632071172</v>
      </c>
      <c r="M47" s="1">
        <v>-85</v>
      </c>
      <c r="N47" s="5">
        <f>0.01*ABS(M47)+2</f>
        <v>2.85</v>
      </c>
      <c r="O47" s="3">
        <f>M47*PI()/180</f>
        <v>-1.4835298641951802</v>
      </c>
      <c r="P47" s="3">
        <f>N47*PI()/180</f>
        <v>4.9741883681838399E-2</v>
      </c>
      <c r="Q47" s="3">
        <f>ATAN2(0,-1/($E$6*C47/1000000))-ATAN2($I$9+$E$9,($I$6*C47/1000)-1/($E$6*C47/1000000))</f>
        <v>-1.3581799839675481</v>
      </c>
    </row>
    <row r="48" spans="1:17">
      <c r="A48" s="4">
        <v>510.1</v>
      </c>
      <c r="B48" s="4">
        <f t="shared" si="1"/>
        <v>2.7505000000000002</v>
      </c>
      <c r="C48" s="32">
        <f t="shared" si="0"/>
        <v>3205.052825192307</v>
      </c>
      <c r="D48" s="5">
        <f t="shared" si="2"/>
        <v>17.281901187397452</v>
      </c>
      <c r="E48" s="2">
        <v>1.298</v>
      </c>
      <c r="F48" s="2">
        <f t="shared" si="3"/>
        <v>8.490000000000001E-3</v>
      </c>
      <c r="G48" s="2">
        <v>6.3890000000000002</v>
      </c>
      <c r="H48" s="2">
        <f t="shared" si="4"/>
        <v>3.3945000000000003E-2</v>
      </c>
      <c r="I48" s="34">
        <f>G48/E48</f>
        <v>4.9221879815100156</v>
      </c>
      <c r="J48" s="2">
        <f t="shared" si="6"/>
        <v>5.8346976859029308E-2</v>
      </c>
      <c r="K48" s="12">
        <f t="shared" si="7"/>
        <v>5.3353153453065092</v>
      </c>
      <c r="M48" s="1">
        <v>-97</v>
      </c>
      <c r="N48" s="5">
        <f t="shared" si="8"/>
        <v>2.9699999999999998</v>
      </c>
      <c r="O48" s="3">
        <f t="shared" si="9"/>
        <v>-1.6929693744344996</v>
      </c>
      <c r="P48" s="3">
        <f t="shared" si="10"/>
        <v>5.1836278784231582E-2</v>
      </c>
      <c r="Q48" s="3">
        <f t="shared" si="11"/>
        <v>-1.5661060446582837</v>
      </c>
    </row>
    <row r="49" spans="1:17">
      <c r="A49" s="4">
        <v>519</v>
      </c>
      <c r="B49" s="4">
        <f>0.005*A49+0.2</f>
        <v>2.7950000000000004</v>
      </c>
      <c r="C49" s="5">
        <f>2*PI()*A49</f>
        <v>3260.9731744262053</v>
      </c>
      <c r="D49" s="5">
        <f>2*PI()*B49</f>
        <v>17.561502933566945</v>
      </c>
      <c r="E49" s="2">
        <v>1.345</v>
      </c>
      <c r="F49" s="2">
        <f>0.005*E49+0.002</f>
        <v>8.7250000000000001E-3</v>
      </c>
      <c r="G49" s="2">
        <v>6.1050000000000004</v>
      </c>
      <c r="H49" s="2">
        <f>0.005*G49+0.002</f>
        <v>3.2525000000000005E-2</v>
      </c>
      <c r="I49" s="2">
        <f>G49/E49</f>
        <v>4.5390334572490714</v>
      </c>
      <c r="J49" s="2">
        <f>(F49/E49+H49/G49)*I49</f>
        <v>5.3626815549812759E-2</v>
      </c>
      <c r="K49" s="12">
        <f>(1/($E$6*C49/1000000))/SQRT(($I$9+$E$9)^2+(($I$6*C49/1000)-1/($E$6*C49/1000000))^2)</f>
        <v>5.1611111918446717</v>
      </c>
      <c r="M49" s="1">
        <v>-108</v>
      </c>
      <c r="N49" s="5">
        <f>0.01*ABS(M49)+2</f>
        <v>3.08</v>
      </c>
      <c r="O49" s="3">
        <f>M49*PI()/180</f>
        <v>-1.8849555921538759</v>
      </c>
      <c r="P49" s="3">
        <f>N49*PI()/180</f>
        <v>5.375614096142535E-2</v>
      </c>
      <c r="Q49" s="3">
        <f>ATAN2(0,-1/($E$6*C49/1000000))-ATAN2($I$9+$E$9,($I$6*C49/1000)-1/($E$6*C49/1000000))</f>
        <v>-1.7487052510301095</v>
      </c>
    </row>
    <row r="50" spans="1:17">
      <c r="A50" s="4">
        <v>520</v>
      </c>
      <c r="B50" s="4">
        <f t="shared" si="1"/>
        <v>2.8000000000000003</v>
      </c>
      <c r="C50" s="5">
        <f t="shared" si="0"/>
        <v>3267.2563597333847</v>
      </c>
      <c r="D50" s="5">
        <f t="shared" si="2"/>
        <v>17.592918860102841</v>
      </c>
      <c r="E50" s="2">
        <v>1.323</v>
      </c>
      <c r="F50" s="2">
        <f t="shared" si="3"/>
        <v>8.6150000000000011E-3</v>
      </c>
      <c r="G50" s="2">
        <v>6.2130000000000001</v>
      </c>
      <c r="H50" s="2">
        <f t="shared" si="4"/>
        <v>3.3065000000000004E-2</v>
      </c>
      <c r="I50" s="2">
        <f t="shared" si="5"/>
        <v>4.6961451247165531</v>
      </c>
      <c r="J50" s="2">
        <f t="shared" si="6"/>
        <v>5.5572403816653904E-2</v>
      </c>
      <c r="K50" s="12">
        <f t="shared" si="7"/>
        <v>5.1318194705415872</v>
      </c>
      <c r="M50" s="1">
        <v>-110</v>
      </c>
      <c r="N50" s="5">
        <f t="shared" si="8"/>
        <v>3.1</v>
      </c>
      <c r="O50" s="3">
        <f t="shared" si="9"/>
        <v>-1.9198621771937625</v>
      </c>
      <c r="P50" s="3">
        <f t="shared" si="10"/>
        <v>5.4105206811824215E-2</v>
      </c>
      <c r="Q50" s="3">
        <f t="shared" si="11"/>
        <v>-1.7685232963144575</v>
      </c>
    </row>
    <row r="51" spans="1:17">
      <c r="A51" s="4">
        <v>530</v>
      </c>
      <c r="B51" s="4">
        <f>0.005*A51+0.2</f>
        <v>2.85</v>
      </c>
      <c r="C51" s="5">
        <f>2*PI()*A51</f>
        <v>3330.0882128051808</v>
      </c>
      <c r="D51" s="5">
        <f>2*PI()*B51</f>
        <v>17.907078125461823</v>
      </c>
      <c r="E51" s="2">
        <v>1.3740000000000001</v>
      </c>
      <c r="F51" s="2">
        <f>0.005*E51+0.002</f>
        <v>8.8700000000000011E-3</v>
      </c>
      <c r="G51" s="2">
        <v>5.98</v>
      </c>
      <c r="H51" s="2">
        <f>0.005*G51+0.002</f>
        <v>3.1900000000000005E-2</v>
      </c>
      <c r="I51" s="2">
        <f>G51/E51</f>
        <v>4.3522561863173213</v>
      </c>
      <c r="J51" s="2">
        <f>(F51/E51+H51/G51)*I51</f>
        <v>5.1313327782121283E-2</v>
      </c>
      <c r="K51" s="12">
        <f t="shared" ref="K51:K82" si="12">(1/($E$6*C51/1000000))/SQRT(($I$9+$E$9)^2+(($I$6*C51/1000)-1/($E$6*C51/1000000))^2)</f>
        <v>4.7618390440235823</v>
      </c>
      <c r="M51" s="1">
        <v>-118</v>
      </c>
      <c r="N51" s="5">
        <f>0.01*ABS(M51)+2</f>
        <v>3.1799999999999997</v>
      </c>
      <c r="O51" s="3">
        <f>M51*PI()/180</f>
        <v>-2.0594885173533086</v>
      </c>
      <c r="P51" s="3">
        <f>N51*PI()/180</f>
        <v>5.5501470213419668E-2</v>
      </c>
      <c r="Q51" s="3">
        <f>ATAN2(0,-1/($E$6*C51/1000000))-ATAN2($I$9+$E$9,($I$6*C51/1000)-1/($E$6*C51/1000000))</f>
        <v>-1.9544008237810182</v>
      </c>
    </row>
    <row r="52" spans="1:17">
      <c r="A52" s="4">
        <v>540.1</v>
      </c>
      <c r="B52" s="4">
        <f t="shared" si="1"/>
        <v>2.9005000000000005</v>
      </c>
      <c r="C52" s="5">
        <f t="shared" si="0"/>
        <v>3393.5483844076948</v>
      </c>
      <c r="D52" s="5">
        <f t="shared" si="2"/>
        <v>18.224378983474391</v>
      </c>
      <c r="E52" s="2">
        <v>1.4419999999999999</v>
      </c>
      <c r="F52" s="2">
        <f t="shared" si="3"/>
        <v>9.2099999999999994E-3</v>
      </c>
      <c r="G52" s="2">
        <v>5.7069999999999999</v>
      </c>
      <c r="H52" s="2">
        <f t="shared" si="4"/>
        <v>3.0535E-2</v>
      </c>
      <c r="I52" s="2">
        <f t="shared" si="5"/>
        <v>3.9576976421636618</v>
      </c>
      <c r="J52" s="2">
        <f t="shared" si="6"/>
        <v>4.645311739551132E-2</v>
      </c>
      <c r="K52" s="12">
        <f t="shared" si="7"/>
        <v>4.3110542344914276</v>
      </c>
      <c r="M52" s="1">
        <v>-126</v>
      </c>
      <c r="N52" s="5">
        <f t="shared" si="8"/>
        <v>3.26</v>
      </c>
      <c r="O52" s="3">
        <f t="shared" si="9"/>
        <v>-2.1991148575128552</v>
      </c>
      <c r="P52" s="3">
        <f t="shared" si="10"/>
        <v>5.6897733615015135E-2</v>
      </c>
      <c r="Q52" s="3">
        <f t="shared" si="11"/>
        <v>-2.1150105530643613</v>
      </c>
    </row>
    <row r="53" spans="1:17">
      <c r="A53" s="4">
        <v>550</v>
      </c>
      <c r="B53" s="4">
        <f>0.005*A53+0.2</f>
        <v>2.95</v>
      </c>
      <c r="C53" s="5">
        <f>2*PI()*A53</f>
        <v>3455.7519189487725</v>
      </c>
      <c r="D53" s="5">
        <f>2*PI()*B53</f>
        <v>18.535396656179781</v>
      </c>
      <c r="E53" s="2">
        <v>1.5149999999999999</v>
      </c>
      <c r="F53" s="2">
        <f>0.005*E53+0.002</f>
        <v>9.5750000000000002E-3</v>
      </c>
      <c r="G53" s="2">
        <v>5.4210000000000003</v>
      </c>
      <c r="H53" s="2">
        <f>0.005*G53+0.002</f>
        <v>2.9104999999999999E-2</v>
      </c>
      <c r="I53" s="2">
        <f>G53/E53</f>
        <v>3.5782178217821787</v>
      </c>
      <c r="J53" s="2">
        <f>(F53/E53+H53/G53)*I53</f>
        <v>4.1826030127765257E-2</v>
      </c>
      <c r="K53" s="12">
        <f>(1/($E$6*C53/1000000))/SQRT(($I$9+$E$9)^2+(($I$6*C53/1000)-1/($E$6*C53/1000000))^2)</f>
        <v>3.8652442483541267</v>
      </c>
      <c r="M53" s="1">
        <v>-130</v>
      </c>
      <c r="N53" s="5">
        <f>0.01*ABS(M53)+2</f>
        <v>3.3</v>
      </c>
      <c r="O53" s="3">
        <f>M53*PI()/180</f>
        <v>-2.2689280275926285</v>
      </c>
      <c r="P53" s="3">
        <f>N53*PI()/180</f>
        <v>5.7595865315812872E-2</v>
      </c>
      <c r="Q53" s="3">
        <f>ATAN2(0,-1/($E$6*C53/1000000))-ATAN2($I$9+$E$9,($I$6*C53/1000)-1/($E$6*C53/1000000))</f>
        <v>-2.2451302267530497</v>
      </c>
    </row>
    <row r="54" spans="1:17">
      <c r="A54" s="4">
        <v>560</v>
      </c>
      <c r="B54" s="4">
        <f t="shared" si="1"/>
        <v>3.0000000000000004</v>
      </c>
      <c r="C54" s="5">
        <f t="shared" si="0"/>
        <v>3518.5837720205682</v>
      </c>
      <c r="D54" s="5">
        <f t="shared" si="2"/>
        <v>18.849555921538762</v>
      </c>
      <c r="E54" s="2">
        <v>1.593</v>
      </c>
      <c r="F54" s="2">
        <f t="shared" si="3"/>
        <v>9.9649999999999999E-3</v>
      </c>
      <c r="G54" s="2">
        <v>5.1150000000000002</v>
      </c>
      <c r="H54" s="2">
        <f t="shared" si="4"/>
        <v>2.7575000000000002E-2</v>
      </c>
      <c r="I54" s="2">
        <f t="shared" si="5"/>
        <v>3.2109227871939736</v>
      </c>
      <c r="J54" s="2">
        <f t="shared" si="6"/>
        <v>3.7396011032258598E-2</v>
      </c>
      <c r="K54" s="12">
        <f t="shared" si="12"/>
        <v>3.44993802732751</v>
      </c>
      <c r="M54" s="1">
        <v>-139</v>
      </c>
      <c r="N54" s="5">
        <f t="shared" si="8"/>
        <v>3.39</v>
      </c>
      <c r="O54" s="3">
        <f t="shared" si="9"/>
        <v>-2.4260076602721181</v>
      </c>
      <c r="P54" s="3">
        <f t="shared" si="10"/>
        <v>5.9166661642607768E-2</v>
      </c>
      <c r="Q54" s="3">
        <f t="shared" ref="Q54:Q85" si="13">ATAN2(0,-1/($E$6*C54/1000000))-ATAN2($I$9+$E$9,($I$6*C54/1000)-1/($E$6*C54/1000000))</f>
        <v>-2.3522783280753083</v>
      </c>
    </row>
    <row r="55" spans="1:17">
      <c r="A55" s="4">
        <v>569</v>
      </c>
      <c r="B55" s="4">
        <f>0.005*A55+0.2</f>
        <v>3.0450000000000004</v>
      </c>
      <c r="C55" s="5">
        <f>2*PI()*A55</f>
        <v>3575.1324397851845</v>
      </c>
      <c r="D55" s="5">
        <f>2*PI()*B55</f>
        <v>19.132299260361844</v>
      </c>
      <c r="E55" s="2">
        <v>1.7</v>
      </c>
      <c r="F55" s="2">
        <f>0.005*E55+0.002</f>
        <v>1.0500000000000001E-2</v>
      </c>
      <c r="G55" s="2">
        <v>4.6680000000000001</v>
      </c>
      <c r="H55" s="2">
        <f>0.005*G55+0.002</f>
        <v>2.5340000000000001E-2</v>
      </c>
      <c r="I55" s="2">
        <f>G55/E55</f>
        <v>2.7458823529411767</v>
      </c>
      <c r="J55" s="2">
        <f>(F55/E55+H55/G55)*I55</f>
        <v>3.1865743944636683E-2</v>
      </c>
      <c r="K55" s="12">
        <f>(1/($E$6*C55/1000000))/SQRT(($I$9+$E$9)^2+(($I$6*C55/1000)-1/($E$6*C55/1000000))^2)</f>
        <v>3.1182478588526923</v>
      </c>
      <c r="M55" s="1">
        <v>-140</v>
      </c>
      <c r="N55" s="5">
        <f>0.01*ABS(M55)+2</f>
        <v>3.4000000000000004</v>
      </c>
      <c r="O55" s="3">
        <f>M55*PI()/180</f>
        <v>-2.4434609527920612</v>
      </c>
      <c r="P55" s="3">
        <f>N55*PI()/180</f>
        <v>5.9341194567807211E-2</v>
      </c>
      <c r="Q55" s="3">
        <f>ATAN2(0,-1/($E$6*C55/1000000))-ATAN2($I$9+$E$9,($I$6*C55/1000)-1/($E$6*C55/1000000))</f>
        <v>-2.431462314363428</v>
      </c>
    </row>
    <row r="56" spans="1:17">
      <c r="A56" s="4">
        <v>570.1</v>
      </c>
      <c r="B56" s="4">
        <f t="shared" si="1"/>
        <v>3.0505000000000004</v>
      </c>
      <c r="C56" s="5">
        <f t="shared" si="0"/>
        <v>3582.0439436230822</v>
      </c>
      <c r="D56" s="5">
        <f t="shared" si="2"/>
        <v>19.166856779551331</v>
      </c>
      <c r="E56" s="2">
        <v>1.6659999999999999</v>
      </c>
      <c r="F56" s="2">
        <f t="shared" si="3"/>
        <v>1.0330000000000001E-2</v>
      </c>
      <c r="G56" s="2">
        <v>4.8079999999999998</v>
      </c>
      <c r="H56" s="2">
        <f t="shared" si="4"/>
        <v>2.6040000000000001E-2</v>
      </c>
      <c r="I56" s="2">
        <f t="shared" si="5"/>
        <v>2.8859543817527009</v>
      </c>
      <c r="J56" s="2">
        <f t="shared" si="6"/>
        <v>3.3524555080135299E-2</v>
      </c>
      <c r="K56" s="12">
        <f t="shared" si="12"/>
        <v>3.0805529714503237</v>
      </c>
      <c r="M56" s="1">
        <v>-144</v>
      </c>
      <c r="N56" s="5">
        <f t="shared" si="8"/>
        <v>3.44</v>
      </c>
      <c r="O56" s="3">
        <f t="shared" si="9"/>
        <v>-2.5132741228718345</v>
      </c>
      <c r="P56" s="3">
        <f t="shared" si="10"/>
        <v>6.0039326268604934E-2</v>
      </c>
      <c r="Q56" s="3">
        <f t="shared" si="13"/>
        <v>-2.4401808857455487</v>
      </c>
    </row>
    <row r="57" spans="1:17">
      <c r="A57" s="4">
        <v>580</v>
      </c>
      <c r="B57" s="4">
        <f>0.005*A57+0.2</f>
        <v>3.1</v>
      </c>
      <c r="C57" s="5">
        <f>2*PI()*A57</f>
        <v>3644.2474781641599</v>
      </c>
      <c r="D57" s="5">
        <f>2*PI()*B57</f>
        <v>19.477874452256717</v>
      </c>
      <c r="E57" s="2">
        <v>1.7350000000000001</v>
      </c>
      <c r="F57" s="2">
        <f>0.005*E57+0.002</f>
        <v>1.0675E-2</v>
      </c>
      <c r="G57" s="2">
        <v>4.5129999999999999</v>
      </c>
      <c r="H57" s="2">
        <f>0.005*G57+0.002</f>
        <v>2.4564999999999997E-2</v>
      </c>
      <c r="I57" s="2">
        <f>G57/E57</f>
        <v>2.601152737752161</v>
      </c>
      <c r="J57" s="2">
        <f>(F57/E57+H57/G57)*I57</f>
        <v>3.0162712089627845E-2</v>
      </c>
      <c r="K57" s="12">
        <f>(1/($E$6*C57/1000000))/SQRT(($I$9+$E$9)^2+(($I$6*C57/1000)-1/($E$6*C57/1000000))^2)</f>
        <v>2.7680916025329028</v>
      </c>
      <c r="M57" s="1">
        <v>-148</v>
      </c>
      <c r="N57" s="5">
        <f>0.01*ABS(M57)+2</f>
        <v>3.48</v>
      </c>
      <c r="O57" s="3">
        <f>M57*PI()/180</f>
        <v>-2.5830872929516078</v>
      </c>
      <c r="P57" s="3">
        <f>N57*PI()/180</f>
        <v>6.0737457969402671E-2</v>
      </c>
      <c r="Q57" s="3">
        <f>ATAN2(0,-1/($E$6*C57/1000000))-ATAN2($I$9+$E$9,($I$6*C57/1000)-1/($E$6*C57/1000000))</f>
        <v>-2.5106410729519779</v>
      </c>
    </row>
    <row r="58" spans="1:17">
      <c r="A58" s="4">
        <v>587</v>
      </c>
      <c r="B58" s="4">
        <f t="shared" si="1"/>
        <v>3.1350000000000002</v>
      </c>
      <c r="C58" s="5">
        <f t="shared" si="0"/>
        <v>3688.2297753144171</v>
      </c>
      <c r="D58" s="5">
        <f t="shared" si="2"/>
        <v>19.697785938008003</v>
      </c>
      <c r="E58" s="2">
        <v>1.847</v>
      </c>
      <c r="F58" s="2">
        <f t="shared" si="3"/>
        <v>1.1235E-2</v>
      </c>
      <c r="G58" s="2">
        <v>3.9889999999999999</v>
      </c>
      <c r="H58" s="2">
        <f t="shared" si="4"/>
        <v>2.1944999999999999E-2</v>
      </c>
      <c r="I58" s="2">
        <f t="shared" si="5"/>
        <v>2.159718462371413</v>
      </c>
      <c r="J58" s="2">
        <f t="shared" si="6"/>
        <v>2.501864478870754E-2</v>
      </c>
      <c r="K58" s="12">
        <f t="shared" si="12"/>
        <v>2.574317368248717</v>
      </c>
      <c r="M58" s="1">
        <v>-148</v>
      </c>
      <c r="N58" s="5">
        <f t="shared" si="8"/>
        <v>3.48</v>
      </c>
      <c r="O58" s="3">
        <f t="shared" si="9"/>
        <v>-2.5830872929516078</v>
      </c>
      <c r="P58" s="3">
        <f t="shared" si="10"/>
        <v>6.0737457969402671E-2</v>
      </c>
      <c r="Q58" s="3">
        <f t="shared" si="13"/>
        <v>-2.5529423017020489</v>
      </c>
    </row>
    <row r="59" spans="1:17">
      <c r="A59" s="4">
        <v>590</v>
      </c>
      <c r="B59" s="4">
        <f>0.005*A59+0.2</f>
        <v>3.1500000000000004</v>
      </c>
      <c r="C59" s="22">
        <f>2*PI()*A59</f>
        <v>3707.079331235956</v>
      </c>
      <c r="D59" s="22">
        <f>2*PI()*B59</f>
        <v>19.792033717615698</v>
      </c>
      <c r="E59" s="23">
        <v>1.794</v>
      </c>
      <c r="F59" s="23">
        <f>0.005*E59+0.002</f>
        <v>1.0970000000000001E-2</v>
      </c>
      <c r="G59" s="23">
        <v>4.242</v>
      </c>
      <c r="H59" s="23">
        <f>0.005*G59+0.002</f>
        <v>2.3210000000000001E-2</v>
      </c>
      <c r="I59" s="23">
        <f>G59/E59</f>
        <v>2.3645484949832776</v>
      </c>
      <c r="J59" s="2">
        <f>(F59/E59+H59/G59)*I59</f>
        <v>2.7396375133760621E-2</v>
      </c>
      <c r="K59" s="12">
        <f>(1/($E$6*C59/1000000))/SQRT(($I$9+$E$9)^2+(($I$6*C59/1000)-1/($E$6*C59/1000000))^2)</f>
        <v>2.497530990785926</v>
      </c>
      <c r="M59" s="1">
        <v>-151</v>
      </c>
      <c r="N59" s="5">
        <f>0.01*ABS(M59)+2</f>
        <v>3.51</v>
      </c>
      <c r="O59" s="3">
        <f>M59*PI()/180</f>
        <v>-2.6354471705114375</v>
      </c>
      <c r="P59" s="3">
        <f>N59*PI()/180</f>
        <v>6.1261056745000965E-2</v>
      </c>
      <c r="Q59" s="3">
        <f>ATAN2(0,-1/($E$6*C59/1000000))-ATAN2($I$9+$E$9,($I$6*C59/1000)-1/($E$6*C59/1000000))</f>
        <v>-2.5694550284139606</v>
      </c>
    </row>
    <row r="60" spans="1:17">
      <c r="A60" s="4">
        <v>600</v>
      </c>
      <c r="B60" s="4">
        <f t="shared" si="1"/>
        <v>3.2</v>
      </c>
      <c r="C60" s="22">
        <f t="shared" si="0"/>
        <v>3769.9111843077517</v>
      </c>
      <c r="D60" s="22">
        <f t="shared" si="2"/>
        <v>20.106192982974676</v>
      </c>
      <c r="E60" s="23">
        <v>1.954</v>
      </c>
      <c r="F60" s="23">
        <f t="shared" si="3"/>
        <v>1.1769999999999999E-2</v>
      </c>
      <c r="G60" s="23">
        <v>3.42</v>
      </c>
      <c r="H60" s="23">
        <f t="shared" si="4"/>
        <v>1.9099999999999999E-2</v>
      </c>
      <c r="I60" s="23">
        <f t="shared" si="5"/>
        <v>1.7502558853633572</v>
      </c>
      <c r="J60" s="2">
        <f t="shared" si="6"/>
        <v>2.0317559759839666E-2</v>
      </c>
      <c r="K60" s="12">
        <f t="shared" si="12"/>
        <v>2.265863680840543</v>
      </c>
      <c r="M60" s="1">
        <v>-153</v>
      </c>
      <c r="N60" s="5">
        <f t="shared" si="8"/>
        <v>3.5300000000000002</v>
      </c>
      <c r="O60" s="3">
        <f t="shared" si="9"/>
        <v>-2.6703537555513241</v>
      </c>
      <c r="P60" s="3">
        <f t="shared" si="10"/>
        <v>6.1610122595399837E-2</v>
      </c>
      <c r="Q60" s="3">
        <f t="shared" si="13"/>
        <v>-2.6185321752270134</v>
      </c>
    </row>
    <row r="61" spans="1:17">
      <c r="A61" s="4">
        <v>600.1</v>
      </c>
      <c r="B61" s="4">
        <f>0.005*A61+0.2</f>
        <v>3.2005000000000003</v>
      </c>
      <c r="C61" s="22">
        <f>2*PI()*A61</f>
        <v>3770.5395028384696</v>
      </c>
      <c r="D61" s="22">
        <f>2*PI()*B61</f>
        <v>20.109334575628267</v>
      </c>
      <c r="E61" s="23">
        <v>1.847</v>
      </c>
      <c r="F61" s="23">
        <f>0.005*E61+0.002</f>
        <v>1.1235E-2</v>
      </c>
      <c r="G61" s="23">
        <v>3.9809999999999999</v>
      </c>
      <c r="H61" s="23">
        <f>0.005*G61+0.002</f>
        <v>2.1905000000000001E-2</v>
      </c>
      <c r="I61" s="23">
        <f>G61/E61</f>
        <v>2.1553871142393071</v>
      </c>
      <c r="J61" s="2">
        <f>(F61/E61+H61/G61)*I61</f>
        <v>2.4970641163226105E-2</v>
      </c>
      <c r="K61" s="12">
        <f>(1/($E$6*C61/1000000))/SQRT(($I$9+$E$9)^2+(($I$6*C61/1000)-1/($E$6*C61/1000000))^2)</f>
        <v>2.2637216968567691</v>
      </c>
      <c r="M61" s="1">
        <v>-153</v>
      </c>
      <c r="N61" s="5">
        <f>0.01*ABS(M61)+2</f>
        <v>3.5300000000000002</v>
      </c>
      <c r="O61" s="3">
        <f>M61*PI()/180</f>
        <v>-2.6703537555513241</v>
      </c>
      <c r="P61" s="3">
        <f>N61*PI()/180</f>
        <v>6.1610122595399837E-2</v>
      </c>
      <c r="Q61" s="3">
        <f>ATAN2(0,-1/($E$6*C61/1000000))-ATAN2($I$9+$E$9,($I$6*C61/1000)-1/($E$6*C61/1000000))</f>
        <v>-2.6189812094939287</v>
      </c>
    </row>
    <row r="62" spans="1:17">
      <c r="A62" s="4">
        <v>610.1</v>
      </c>
      <c r="B62" s="4">
        <f t="shared" si="1"/>
        <v>3.2505000000000002</v>
      </c>
      <c r="C62" s="5">
        <f t="shared" si="0"/>
        <v>3833.3713559102657</v>
      </c>
      <c r="D62" s="5">
        <f t="shared" si="2"/>
        <v>20.423493840987245</v>
      </c>
      <c r="E62" s="2">
        <v>1.8939999999999999</v>
      </c>
      <c r="F62" s="2">
        <f t="shared" si="3"/>
        <v>1.1469999999999999E-2</v>
      </c>
      <c r="G62" s="2">
        <v>3.738</v>
      </c>
      <c r="H62" s="2">
        <f t="shared" si="4"/>
        <v>2.069E-2</v>
      </c>
      <c r="I62" s="2">
        <f t="shared" si="5"/>
        <v>1.9736008447729674</v>
      </c>
      <c r="J62" s="2">
        <f t="shared" si="6"/>
        <v>2.2876030459105565E-2</v>
      </c>
      <c r="K62" s="12">
        <f t="shared" si="12"/>
        <v>2.0649874743143144</v>
      </c>
      <c r="M62" s="1">
        <v>-154</v>
      </c>
      <c r="N62" s="5">
        <f t="shared" si="8"/>
        <v>3.54</v>
      </c>
      <c r="O62" s="3">
        <f t="shared" si="9"/>
        <v>-2.6878070480712677</v>
      </c>
      <c r="P62" s="3">
        <f t="shared" si="10"/>
        <v>6.1784655520599259E-2</v>
      </c>
      <c r="Q62" s="3">
        <f t="shared" si="13"/>
        <v>-2.660315303933114</v>
      </c>
    </row>
    <row r="63" spans="1:17">
      <c r="A63" s="4">
        <v>620</v>
      </c>
      <c r="B63" s="4">
        <f t="shared" si="1"/>
        <v>3.3000000000000003</v>
      </c>
      <c r="C63" s="5">
        <f t="shared" si="0"/>
        <v>3895.5748904513434</v>
      </c>
      <c r="D63" s="5">
        <f t="shared" si="2"/>
        <v>20.734511513692635</v>
      </c>
      <c r="E63" s="2">
        <v>1.9359999999999999</v>
      </c>
      <c r="F63" s="2">
        <f t="shared" si="3"/>
        <v>1.1679999999999999E-2</v>
      </c>
      <c r="G63" s="2">
        <v>3.5169999999999999</v>
      </c>
      <c r="H63" s="2">
        <f t="shared" si="4"/>
        <v>1.9584999999999998E-2</v>
      </c>
      <c r="I63" s="2">
        <f t="shared" si="5"/>
        <v>1.8166322314049588</v>
      </c>
      <c r="J63" s="2">
        <f t="shared" si="6"/>
        <v>2.107606635475719E-2</v>
      </c>
      <c r="K63" s="12">
        <f t="shared" si="12"/>
        <v>1.8949477315564047</v>
      </c>
      <c r="M63" s="1">
        <v>-157</v>
      </c>
      <c r="N63" s="5">
        <f t="shared" si="8"/>
        <v>3.5700000000000003</v>
      </c>
      <c r="O63" s="3">
        <f t="shared" si="9"/>
        <v>-2.740166925631097</v>
      </c>
      <c r="P63" s="3">
        <f t="shared" si="10"/>
        <v>6.2308254296197567E-2</v>
      </c>
      <c r="Q63" s="3">
        <f t="shared" si="13"/>
        <v>-2.6952307363053265</v>
      </c>
    </row>
    <row r="64" spans="1:17">
      <c r="A64" s="4">
        <v>630.1</v>
      </c>
      <c r="B64" s="4">
        <f t="shared" si="1"/>
        <v>3.3505000000000003</v>
      </c>
      <c r="C64" s="5">
        <f>2*PI()*A64</f>
        <v>3959.0350620538575</v>
      </c>
      <c r="D64" s="5">
        <f t="shared" si="2"/>
        <v>21.051812371705207</v>
      </c>
      <c r="E64" s="2">
        <v>1.972</v>
      </c>
      <c r="F64" s="2">
        <f t="shared" si="3"/>
        <v>1.1860000000000001E-2</v>
      </c>
      <c r="G64" s="2">
        <v>3.3069999999999999</v>
      </c>
      <c r="H64" s="2">
        <f t="shared" si="4"/>
        <v>1.8535000000000003E-2</v>
      </c>
      <c r="I64" s="2">
        <f t="shared" si="5"/>
        <v>1.6769776876267748</v>
      </c>
      <c r="J64" s="2">
        <f t="shared" si="6"/>
        <v>1.948476438907381E-2</v>
      </c>
      <c r="K64" s="12">
        <f t="shared" si="12"/>
        <v>1.7442208214765724</v>
      </c>
      <c r="M64" s="1">
        <v>-159</v>
      </c>
      <c r="N64" s="5">
        <f t="shared" si="8"/>
        <v>3.59</v>
      </c>
      <c r="O64" s="3">
        <f t="shared" si="9"/>
        <v>-2.7750735106709841</v>
      </c>
      <c r="P64" s="3">
        <f t="shared" si="10"/>
        <v>6.2657320146596432E-2</v>
      </c>
      <c r="Q64" s="3">
        <f>ATAN2(0,-1/($E$6*C64/1000000))-ATAN2($I$9+$E$9,($I$6*C64/1000)-1/($E$6*C64/1000000))</f>
        <v>-2.7259010603751088</v>
      </c>
    </row>
    <row r="65" spans="1:17">
      <c r="A65" s="4">
        <v>640.1</v>
      </c>
      <c r="B65" s="4">
        <f t="shared" si="1"/>
        <v>3.4005000000000005</v>
      </c>
      <c r="C65" s="5">
        <f t="shared" si="0"/>
        <v>4021.8669151256531</v>
      </c>
      <c r="D65" s="5">
        <f t="shared" si="2"/>
        <v>21.365971637064185</v>
      </c>
      <c r="E65" s="2">
        <v>2.0049999999999999</v>
      </c>
      <c r="F65" s="2">
        <f t="shared" si="3"/>
        <v>1.2024999999999999E-2</v>
      </c>
      <c r="G65" s="2">
        <v>3.1160000000000001</v>
      </c>
      <c r="H65" s="2">
        <f t="shared" si="4"/>
        <v>1.7579999999999998E-2</v>
      </c>
      <c r="I65" s="2">
        <f t="shared" si="5"/>
        <v>1.5541147132169577</v>
      </c>
      <c r="J65" s="2">
        <f t="shared" si="6"/>
        <v>1.8088892482011929E-2</v>
      </c>
      <c r="K65" s="12">
        <f t="shared" si="12"/>
        <v>1.6138393135579796</v>
      </c>
      <c r="M65" s="1">
        <v>-161</v>
      </c>
      <c r="N65" s="5">
        <f t="shared" si="8"/>
        <v>3.6100000000000003</v>
      </c>
      <c r="O65" s="3">
        <f t="shared" si="9"/>
        <v>-2.8099800957108703</v>
      </c>
      <c r="P65" s="3">
        <f t="shared" si="10"/>
        <v>6.3006385996995304E-2</v>
      </c>
      <c r="Q65" s="3">
        <f t="shared" si="13"/>
        <v>-2.7522649215903869</v>
      </c>
    </row>
    <row r="66" spans="1:17">
      <c r="A66" s="4">
        <v>650</v>
      </c>
      <c r="B66" s="4">
        <f>0.005*A66+0.2</f>
        <v>3.45</v>
      </c>
      <c r="C66" s="5">
        <f>2*PI()*A66</f>
        <v>4084.0704496667308</v>
      </c>
      <c r="D66" s="5">
        <f>2*PI()*B66</f>
        <v>21.676989309769574</v>
      </c>
      <c r="E66" s="2">
        <v>2.032</v>
      </c>
      <c r="F66" s="2">
        <f>0.005*E66+0.002</f>
        <v>1.2160000000000001E-2</v>
      </c>
      <c r="G66" s="2">
        <v>2.94</v>
      </c>
      <c r="H66" s="2">
        <f>0.005*G66+0.002</f>
        <v>1.67E-2</v>
      </c>
      <c r="I66" s="2">
        <f>G66/E66</f>
        <v>1.4468503937007873</v>
      </c>
      <c r="J66" s="2">
        <f>(F66/E66+H66/G66)*I66</f>
        <v>1.6876821253642506E-2</v>
      </c>
      <c r="K66" s="12">
        <f>(1/($E$6*C66/1000000))/SQRT(($I$9+$E$9)^2+(($I$6*C66/1000)-1/($E$6*C66/1000000))^2)</f>
        <v>1.5002237768256661</v>
      </c>
      <c r="M66" s="1">
        <v>-161</v>
      </c>
      <c r="N66" s="5">
        <f>0.01*ABS(M66)+2</f>
        <v>3.6100000000000003</v>
      </c>
      <c r="O66" s="3">
        <f>M66*PI()/180</f>
        <v>-2.8099800957108703</v>
      </c>
      <c r="P66" s="3">
        <f>N66*PI()/180</f>
        <v>6.3006385996995304E-2</v>
      </c>
      <c r="Q66" s="3">
        <f>ATAN2(0,-1/($E$6*C66/1000000))-ATAN2($I$9+$E$9,($I$6*C66/1000)-1/($E$6*C66/1000000))</f>
        <v>-2.7751441738545961</v>
      </c>
    </row>
    <row r="67" spans="1:17">
      <c r="A67" s="4">
        <v>660.1</v>
      </c>
      <c r="B67" s="4">
        <f t="shared" si="1"/>
        <v>3.5005000000000002</v>
      </c>
      <c r="C67" s="5">
        <f t="shared" si="0"/>
        <v>4147.5306212692449</v>
      </c>
      <c r="D67" s="5">
        <f t="shared" si="2"/>
        <v>21.994290167782143</v>
      </c>
      <c r="E67" s="2">
        <v>2.056</v>
      </c>
      <c r="F67" s="2">
        <f t="shared" si="3"/>
        <v>1.2280000000000001E-2</v>
      </c>
      <c r="G67" s="2">
        <v>2.7829999999999999</v>
      </c>
      <c r="H67" s="2">
        <f t="shared" si="4"/>
        <v>1.5914999999999999E-2</v>
      </c>
      <c r="I67" s="2">
        <f t="shared" si="5"/>
        <v>1.3535992217898831</v>
      </c>
      <c r="J67" s="2">
        <f t="shared" si="6"/>
        <v>1.5825485624309223E-2</v>
      </c>
      <c r="K67" s="12">
        <f t="shared" si="12"/>
        <v>1.3976562192615767</v>
      </c>
      <c r="M67" s="1">
        <v>-163</v>
      </c>
      <c r="N67" s="5">
        <f t="shared" si="8"/>
        <v>3.63</v>
      </c>
      <c r="O67" s="3">
        <f t="shared" si="9"/>
        <v>-2.8448866807507569</v>
      </c>
      <c r="P67" s="3">
        <f t="shared" si="10"/>
        <v>6.3355451847394162E-2</v>
      </c>
      <c r="Q67" s="3">
        <f t="shared" si="13"/>
        <v>-2.7957470300058045</v>
      </c>
    </row>
    <row r="68" spans="1:17">
      <c r="A68" s="4">
        <v>670.1</v>
      </c>
      <c r="B68" s="4">
        <f t="shared" si="1"/>
        <v>3.5505000000000004</v>
      </c>
      <c r="C68" s="5">
        <f t="shared" si="0"/>
        <v>4210.362474341041</v>
      </c>
      <c r="D68" s="5">
        <f t="shared" si="2"/>
        <v>22.308449433141124</v>
      </c>
      <c r="E68" s="2">
        <v>2.0790000000000002</v>
      </c>
      <c r="F68" s="2">
        <f t="shared" si="3"/>
        <v>1.2395000000000002E-2</v>
      </c>
      <c r="G68" s="2">
        <v>2.633</v>
      </c>
      <c r="H68" s="2">
        <f t="shared" si="4"/>
        <v>1.5165E-2</v>
      </c>
      <c r="I68" s="2">
        <f t="shared" si="5"/>
        <v>1.2664742664742663</v>
      </c>
      <c r="J68" s="2">
        <f t="shared" si="6"/>
        <v>1.4845093089441333E-2</v>
      </c>
      <c r="K68" s="12">
        <f t="shared" si="12"/>
        <v>1.3073481085895291</v>
      </c>
      <c r="M68" s="1">
        <v>-164</v>
      </c>
      <c r="N68" s="5">
        <f t="shared" si="8"/>
        <v>3.64</v>
      </c>
      <c r="O68" s="3">
        <f t="shared" si="9"/>
        <v>-2.8623399732707</v>
      </c>
      <c r="P68" s="3">
        <f t="shared" si="10"/>
        <v>6.3529984772593598E-2</v>
      </c>
      <c r="Q68" s="3">
        <f t="shared" si="13"/>
        <v>-2.813865104987733</v>
      </c>
    </row>
    <row r="69" spans="1:17">
      <c r="A69" s="4">
        <v>675.1</v>
      </c>
      <c r="B69" s="4">
        <f>0.005*A69+0.2</f>
        <v>3.5755000000000003</v>
      </c>
      <c r="C69" s="5">
        <f>2*PI()*A69</f>
        <v>4241.7784008769386</v>
      </c>
      <c r="D69" s="5">
        <f>2*PI()*B69</f>
        <v>22.465529065820611</v>
      </c>
      <c r="E69" s="2">
        <v>2.089</v>
      </c>
      <c r="F69" s="2">
        <f>0.005*E69+0.002</f>
        <v>1.2444999999999999E-2</v>
      </c>
      <c r="G69" s="2">
        <v>2.5670000000000002</v>
      </c>
      <c r="H69" s="2">
        <f>0.005*G69+0.002</f>
        <v>1.4835000000000001E-2</v>
      </c>
      <c r="I69" s="2">
        <f>G69/E69</f>
        <v>1.228817616084251</v>
      </c>
      <c r="J69" s="2">
        <f>(F69/E69+H69/G69)*I69</f>
        <v>1.4422036970880089E-2</v>
      </c>
      <c r="K69" s="12">
        <f>(1/($E$6*C69/1000000))/SQRT(($I$9+$E$9)^2+(($I$6*C69/1000)-1/($E$6*C69/1000000))^2)</f>
        <v>1.2658583824912359</v>
      </c>
      <c r="M69" s="1">
        <v>-165</v>
      </c>
      <c r="N69" s="5">
        <f>0.01*ABS(M69)+2</f>
        <v>3.6500000000000004</v>
      </c>
      <c r="O69" s="3">
        <f>M69*PI()/180</f>
        <v>-2.8797932657906435</v>
      </c>
      <c r="P69" s="3">
        <f>N69*PI()/180</f>
        <v>6.3704517697793034E-2</v>
      </c>
      <c r="Q69" s="3">
        <f>ATAN2(0,-1/($E$6*C69/1000000))-ATAN2($I$9+$E$9,($I$6*C69/1000)-1/($E$6*C69/1000000))</f>
        <v>-2.8221868747920253</v>
      </c>
    </row>
    <row r="70" spans="1:17">
      <c r="A70" s="4">
        <v>680</v>
      </c>
      <c r="B70" s="4">
        <f t="shared" si="1"/>
        <v>3.6</v>
      </c>
      <c r="C70" s="5">
        <f t="shared" si="0"/>
        <v>4272.5660088821187</v>
      </c>
      <c r="D70" s="5">
        <f t="shared" si="2"/>
        <v>22.61946710584651</v>
      </c>
      <c r="E70" s="2">
        <v>2.0979999999999999</v>
      </c>
      <c r="F70" s="2">
        <f t="shared" si="3"/>
        <v>1.2489999999999999E-2</v>
      </c>
      <c r="G70" s="2">
        <v>2.5</v>
      </c>
      <c r="H70" s="2">
        <f t="shared" si="4"/>
        <v>1.4500000000000001E-2</v>
      </c>
      <c r="I70" s="2">
        <f t="shared" si="5"/>
        <v>1.1916110581506196</v>
      </c>
      <c r="J70" s="2">
        <f t="shared" si="6"/>
        <v>1.4005348959152165E-2</v>
      </c>
      <c r="K70" s="12">
        <f t="shared" si="12"/>
        <v>1.2273340925748983</v>
      </c>
      <c r="M70" s="1">
        <v>-164</v>
      </c>
      <c r="N70" s="5">
        <f t="shared" si="8"/>
        <v>3.64</v>
      </c>
      <c r="O70" s="3">
        <f t="shared" si="9"/>
        <v>-2.8623399732707</v>
      </c>
      <c r="P70" s="3">
        <f t="shared" si="10"/>
        <v>6.3529984772593598E-2</v>
      </c>
      <c r="Q70" s="3">
        <f t="shared" si="13"/>
        <v>-2.829914849523322</v>
      </c>
    </row>
    <row r="71" spans="1:17">
      <c r="A71" s="4">
        <v>690</v>
      </c>
      <c r="B71" s="4">
        <f>0.005*A71+0.2</f>
        <v>3.6500000000000004</v>
      </c>
      <c r="C71" s="5">
        <f>2*PI()*A71</f>
        <v>4335.3978619539148</v>
      </c>
      <c r="D71" s="5">
        <f>2*PI()*B71</f>
        <v>22.933626371205492</v>
      </c>
      <c r="E71" s="2">
        <v>2.1150000000000002</v>
      </c>
      <c r="F71" s="2">
        <f>0.005*E71+0.002</f>
        <v>1.2575000000000001E-2</v>
      </c>
      <c r="G71" s="2">
        <v>2.375</v>
      </c>
      <c r="H71" s="2">
        <f>0.005*G71+0.002</f>
        <v>1.3875E-2</v>
      </c>
      <c r="I71" s="2">
        <f>G71/E71</f>
        <v>1.1229314420803782</v>
      </c>
      <c r="J71" s="2">
        <f>(F71/E71+H71/G71)*I71</f>
        <v>1.3236814602440073E-2</v>
      </c>
      <c r="K71" s="12">
        <f>(1/($E$6*C71/1000000))/SQRT(($I$9+$E$9)^2+(($I$6*C71/1000)-1/($E$6*C71/1000000))^2)</f>
        <v>1.1546495898525377</v>
      </c>
      <c r="M71" s="1">
        <v>-165</v>
      </c>
      <c r="N71" s="5">
        <f>0.01*ABS(M71)+2</f>
        <v>3.6500000000000004</v>
      </c>
      <c r="O71" s="3">
        <f>M71*PI()/180</f>
        <v>-2.8797932657906435</v>
      </c>
      <c r="P71" s="3">
        <f>N71*PI()/180</f>
        <v>6.3704517697793034E-2</v>
      </c>
      <c r="Q71" s="3">
        <f>ATAN2(0,-1/($E$6*C71/1000000))-ATAN2($I$9+$E$9,($I$6*C71/1000)-1/($E$6*C71/1000000))</f>
        <v>-2.8445036257614813</v>
      </c>
    </row>
    <row r="72" spans="1:17">
      <c r="A72" s="4">
        <v>700.1</v>
      </c>
      <c r="B72" s="4">
        <f t="shared" si="1"/>
        <v>3.7005000000000003</v>
      </c>
      <c r="C72" s="5">
        <f t="shared" si="0"/>
        <v>4398.8580335564284</v>
      </c>
      <c r="D72" s="5">
        <f t="shared" si="2"/>
        <v>23.25092722921806</v>
      </c>
      <c r="E72" s="2">
        <v>2.13</v>
      </c>
      <c r="F72" s="2">
        <f t="shared" si="3"/>
        <v>1.265E-2</v>
      </c>
      <c r="G72" s="2">
        <v>2.2570000000000001</v>
      </c>
      <c r="H72" s="2">
        <f t="shared" si="4"/>
        <v>1.3285000000000002E-2</v>
      </c>
      <c r="I72" s="2">
        <f t="shared" si="5"/>
        <v>1.0596244131455401</v>
      </c>
      <c r="J72" s="2">
        <f t="shared" si="6"/>
        <v>1.2530163768211778E-2</v>
      </c>
      <c r="K72" s="12">
        <f t="shared" si="12"/>
        <v>1.0883993186013072</v>
      </c>
      <c r="M72" s="1">
        <v>-165</v>
      </c>
      <c r="N72" s="5">
        <f t="shared" si="8"/>
        <v>3.6500000000000004</v>
      </c>
      <c r="O72" s="3">
        <f t="shared" si="9"/>
        <v>-2.8797932657906435</v>
      </c>
      <c r="P72" s="3">
        <f t="shared" si="10"/>
        <v>6.3704517697793034E-2</v>
      </c>
      <c r="Q72" s="3">
        <f t="shared" si="13"/>
        <v>-2.8578186150982736</v>
      </c>
    </row>
    <row r="73" spans="1:17">
      <c r="A73" s="4">
        <v>710</v>
      </c>
      <c r="B73" s="4">
        <f t="shared" si="1"/>
        <v>3.7500000000000004</v>
      </c>
      <c r="C73" s="5">
        <f t="shared" si="0"/>
        <v>4461.0615680975061</v>
      </c>
      <c r="D73" s="5">
        <f t="shared" si="2"/>
        <v>23.56194490192345</v>
      </c>
      <c r="E73" s="2">
        <v>2.1429999999999998</v>
      </c>
      <c r="F73" s="2">
        <f t="shared" si="3"/>
        <v>1.2714999999999999E-2</v>
      </c>
      <c r="G73" s="2">
        <v>2.1509999999999998</v>
      </c>
      <c r="H73" s="2">
        <f t="shared" si="4"/>
        <v>1.2754999999999999E-2</v>
      </c>
      <c r="I73" s="2">
        <f t="shared" si="5"/>
        <v>1.0037330844610359</v>
      </c>
      <c r="J73" s="2">
        <f t="shared" si="6"/>
        <v>1.1907357055026631E-2</v>
      </c>
      <c r="K73" s="12">
        <f t="shared" si="12"/>
        <v>1.0295196799495814</v>
      </c>
      <c r="M73" s="1">
        <v>-167</v>
      </c>
      <c r="N73" s="5">
        <f t="shared" si="8"/>
        <v>3.67</v>
      </c>
      <c r="O73" s="3">
        <f t="shared" si="9"/>
        <v>-2.9146998508305306</v>
      </c>
      <c r="P73" s="3">
        <f t="shared" si="10"/>
        <v>6.4053583548191892E-2</v>
      </c>
      <c r="Q73" s="3">
        <f t="shared" si="13"/>
        <v>-2.8696746438631764</v>
      </c>
    </row>
    <row r="74" spans="1:17">
      <c r="A74" s="4">
        <v>720</v>
      </c>
      <c r="B74" s="4">
        <f t="shared" si="1"/>
        <v>3.8000000000000003</v>
      </c>
      <c r="C74" s="5">
        <f t="shared" si="0"/>
        <v>4523.8934211693022</v>
      </c>
      <c r="D74" s="5">
        <f t="shared" si="2"/>
        <v>23.876104167282428</v>
      </c>
      <c r="E74" s="2">
        <v>2.1549999999999998</v>
      </c>
      <c r="F74" s="2">
        <f t="shared" si="3"/>
        <v>1.2775E-2</v>
      </c>
      <c r="G74" s="2">
        <v>2.052</v>
      </c>
      <c r="H74" s="2">
        <f t="shared" si="4"/>
        <v>1.226E-2</v>
      </c>
      <c r="I74" s="2">
        <f t="shared" si="5"/>
        <v>0.95220417633410681</v>
      </c>
      <c r="J74" s="2">
        <f t="shared" si="6"/>
        <v>1.1333832182212629E-2</v>
      </c>
      <c r="K74" s="12">
        <f t="shared" si="12"/>
        <v>0.97535629774559185</v>
      </c>
      <c r="M74" s="1">
        <v>-166</v>
      </c>
      <c r="N74" s="5">
        <f t="shared" si="8"/>
        <v>3.66</v>
      </c>
      <c r="O74" s="3">
        <f t="shared" si="9"/>
        <v>-2.8972465583105871</v>
      </c>
      <c r="P74" s="3">
        <f t="shared" si="10"/>
        <v>6.387905062299247E-2</v>
      </c>
      <c r="Q74" s="3">
        <f t="shared" si="13"/>
        <v>-2.880606739959144</v>
      </c>
    </row>
    <row r="75" spans="1:17">
      <c r="A75" s="4">
        <v>730.1</v>
      </c>
      <c r="B75" s="4">
        <f>0.005*A75+0.2</f>
        <v>3.8505000000000003</v>
      </c>
      <c r="C75" s="5">
        <f>2*PI()*A75</f>
        <v>4587.3535927718158</v>
      </c>
      <c r="D75" s="5">
        <f>2*PI()*B75</f>
        <v>24.193405025295</v>
      </c>
      <c r="E75" s="2">
        <v>2.1659999999999999</v>
      </c>
      <c r="F75" s="2">
        <f>0.005*E75+0.002</f>
        <v>1.2829999999999999E-2</v>
      </c>
      <c r="G75" s="2">
        <v>1.9590000000000001</v>
      </c>
      <c r="H75" s="2">
        <f>0.005*G75+0.002</f>
        <v>1.1795E-2</v>
      </c>
      <c r="I75" s="2">
        <f>G75/E75</f>
        <v>0.90443213296398894</v>
      </c>
      <c r="J75" s="2">
        <f>(F75/E75+H75/G75)*I75</f>
        <v>1.0802799753429354E-2</v>
      </c>
      <c r="K75" s="12">
        <f>(1/($E$6*C75/1000000))/SQRT(($I$9+$E$9)^2+(($I$6*C75/1000)-1/($E$6*C75/1000000))^2)</f>
        <v>0.9254012376129378</v>
      </c>
      <c r="M75" s="1">
        <v>-166</v>
      </c>
      <c r="N75" s="5">
        <f>0.01*ABS(M75)+2</f>
        <v>3.66</v>
      </c>
      <c r="O75" s="3">
        <f>M75*PI()/180</f>
        <v>-2.8972465583105871</v>
      </c>
      <c r="P75" s="3">
        <f>N75*PI()/180</f>
        <v>6.387905062299247E-2</v>
      </c>
      <c r="Q75" s="3">
        <f>ATAN2(0,-1/($E$6*C75/1000000))-ATAN2($I$9+$E$9,($I$6*C75/1000)-1/($E$6*C75/1000000))</f>
        <v>-2.8907176157178087</v>
      </c>
    </row>
    <row r="76" spans="1:17">
      <c r="A76" s="4">
        <v>740</v>
      </c>
      <c r="B76" s="4">
        <f t="shared" si="1"/>
        <v>3.9000000000000004</v>
      </c>
      <c r="C76" s="5">
        <f t="shared" si="0"/>
        <v>4649.5571273128935</v>
      </c>
      <c r="D76" s="5">
        <f t="shared" si="2"/>
        <v>24.50442269800039</v>
      </c>
      <c r="E76" s="2">
        <v>2.177</v>
      </c>
      <c r="F76" s="2">
        <f t="shared" si="3"/>
        <v>1.2885000000000001E-2</v>
      </c>
      <c r="G76" s="2">
        <v>1.8740000000000001</v>
      </c>
      <c r="H76" s="2">
        <f t="shared" si="4"/>
        <v>1.1370000000000002E-2</v>
      </c>
      <c r="I76" s="2">
        <f t="shared" si="5"/>
        <v>0.86081763895268726</v>
      </c>
      <c r="J76" s="2">
        <f t="shared" si="6"/>
        <v>1.0317701092285428E-2</v>
      </c>
      <c r="K76" s="12">
        <f t="shared" si="12"/>
        <v>0.88051625663782973</v>
      </c>
      <c r="M76" s="1">
        <v>-166</v>
      </c>
      <c r="N76" s="5">
        <f t="shared" si="8"/>
        <v>3.66</v>
      </c>
      <c r="O76" s="3">
        <f t="shared" si="9"/>
        <v>-2.8972465583105871</v>
      </c>
      <c r="P76" s="3">
        <f t="shared" si="10"/>
        <v>6.387905062299247E-2</v>
      </c>
      <c r="Q76" s="3">
        <f t="shared" si="13"/>
        <v>-2.8998307628008138</v>
      </c>
    </row>
    <row r="77" spans="1:17">
      <c r="A77" s="4">
        <v>750</v>
      </c>
      <c r="B77" s="4">
        <f t="shared" si="1"/>
        <v>3.95</v>
      </c>
      <c r="C77" s="5">
        <f t="shared" si="0"/>
        <v>4712.3889803846896</v>
      </c>
      <c r="D77" s="5">
        <f t="shared" si="2"/>
        <v>24.818581963359367</v>
      </c>
      <c r="E77" s="2">
        <v>2.1859999999999999</v>
      </c>
      <c r="F77" s="2">
        <f t="shared" si="3"/>
        <v>1.2930000000000001E-2</v>
      </c>
      <c r="G77" s="2">
        <v>1.796</v>
      </c>
      <c r="H77" s="2">
        <f t="shared" si="4"/>
        <v>1.098E-2</v>
      </c>
      <c r="I77" s="2">
        <f t="shared" si="5"/>
        <v>0.82159194876486741</v>
      </c>
      <c r="J77" s="2">
        <f t="shared" si="6"/>
        <v>9.8825177939294313E-3</v>
      </c>
      <c r="K77" s="12">
        <f t="shared" si="12"/>
        <v>0.83880719478038024</v>
      </c>
      <c r="M77" s="1">
        <v>-166</v>
      </c>
      <c r="N77" s="5">
        <f t="shared" si="8"/>
        <v>3.66</v>
      </c>
      <c r="O77" s="3">
        <f t="shared" si="9"/>
        <v>-2.8972465583105871</v>
      </c>
      <c r="P77" s="3">
        <f t="shared" si="10"/>
        <v>6.387905062299247E-2</v>
      </c>
      <c r="Q77" s="3">
        <f t="shared" si="13"/>
        <v>-2.9083280275316392</v>
      </c>
    </row>
    <row r="78" spans="1:17">
      <c r="A78" s="4">
        <v>800.1</v>
      </c>
      <c r="B78" s="4">
        <f t="shared" si="1"/>
        <v>4.2005000000000008</v>
      </c>
      <c r="C78" s="5">
        <f t="shared" si="0"/>
        <v>5027.1765642743867</v>
      </c>
      <c r="D78" s="5">
        <f t="shared" si="2"/>
        <v>26.392519882807857</v>
      </c>
      <c r="E78" s="2">
        <v>2.2200000000000002</v>
      </c>
      <c r="F78" s="2">
        <f t="shared" si="3"/>
        <v>1.3100000000000001E-2</v>
      </c>
      <c r="G78" s="2">
        <v>1.4650000000000001</v>
      </c>
      <c r="H78" s="2">
        <f t="shared" si="4"/>
        <v>9.325E-3</v>
      </c>
      <c r="I78" s="2">
        <f t="shared" si="5"/>
        <v>0.65990990990990994</v>
      </c>
      <c r="J78" s="2">
        <f t="shared" si="6"/>
        <v>8.0945134323512705E-3</v>
      </c>
      <c r="K78" s="12">
        <f t="shared" si="12"/>
        <v>0.67230437533377374</v>
      </c>
      <c r="M78" s="1">
        <v>-167</v>
      </c>
      <c r="N78" s="5">
        <f t="shared" si="8"/>
        <v>3.67</v>
      </c>
      <c r="O78" s="3">
        <f t="shared" si="9"/>
        <v>-2.9146998508305306</v>
      </c>
      <c r="P78" s="3">
        <f t="shared" si="10"/>
        <v>6.4053583548191892E-2</v>
      </c>
      <c r="Q78" s="3">
        <f t="shared" si="13"/>
        <v>-2.9426357661530753</v>
      </c>
    </row>
    <row r="79" spans="1:17">
      <c r="A79" s="4">
        <v>850</v>
      </c>
      <c r="B79" s="4">
        <f t="shared" si="1"/>
        <v>4.45</v>
      </c>
      <c r="C79" s="5">
        <f t="shared" si="0"/>
        <v>5340.7075111026479</v>
      </c>
      <c r="D79" s="5">
        <f t="shared" si="2"/>
        <v>27.960174616949161</v>
      </c>
      <c r="E79" s="2">
        <v>2.242</v>
      </c>
      <c r="F79" s="2">
        <f t="shared" si="3"/>
        <v>1.321E-2</v>
      </c>
      <c r="G79" s="2">
        <v>1.2250000000000001</v>
      </c>
      <c r="H79" s="2">
        <f t="shared" si="4"/>
        <v>8.1250000000000003E-3</v>
      </c>
      <c r="I79" s="2">
        <f t="shared" si="5"/>
        <v>0.54638715432649421</v>
      </c>
      <c r="J79" s="2">
        <f t="shared" si="6"/>
        <v>6.8433426889620824E-3</v>
      </c>
      <c r="K79" s="12">
        <f t="shared" si="12"/>
        <v>0.55508474426458998</v>
      </c>
      <c r="M79" s="1">
        <v>-166</v>
      </c>
      <c r="N79" s="5">
        <f t="shared" si="8"/>
        <v>3.66</v>
      </c>
      <c r="O79" s="3">
        <f t="shared" si="9"/>
        <v>-2.8972465583105871</v>
      </c>
      <c r="P79" s="3">
        <f t="shared" si="10"/>
        <v>6.387905062299247E-2</v>
      </c>
      <c r="Q79" s="3">
        <f t="shared" si="13"/>
        <v>-2.9673486456820877</v>
      </c>
    </row>
    <row r="80" spans="1:17">
      <c r="A80" s="4">
        <v>900</v>
      </c>
      <c r="B80" s="4">
        <f t="shared" si="1"/>
        <v>4.7</v>
      </c>
      <c r="C80" s="5">
        <f t="shared" si="0"/>
        <v>5654.8667764616275</v>
      </c>
      <c r="D80" s="5">
        <f t="shared" si="2"/>
        <v>29.530970943744055</v>
      </c>
      <c r="E80" s="2">
        <v>2.258</v>
      </c>
      <c r="F80" s="2">
        <f t="shared" si="3"/>
        <v>1.329E-2</v>
      </c>
      <c r="G80" s="2">
        <v>1.042</v>
      </c>
      <c r="H80" s="2">
        <f t="shared" si="4"/>
        <v>7.2100000000000003E-3</v>
      </c>
      <c r="I80" s="2">
        <f t="shared" si="5"/>
        <v>0.46147032772364927</v>
      </c>
      <c r="J80" s="2">
        <f t="shared" si="6"/>
        <v>5.9091854098526561E-3</v>
      </c>
      <c r="K80" s="12">
        <f t="shared" si="12"/>
        <v>0.46816846484655383</v>
      </c>
      <c r="M80" s="1">
        <v>-165</v>
      </c>
      <c r="N80" s="5">
        <f t="shared" si="8"/>
        <v>3.6500000000000004</v>
      </c>
      <c r="O80" s="3">
        <f t="shared" si="9"/>
        <v>-2.8797932657906435</v>
      </c>
      <c r="P80" s="3">
        <f t="shared" si="10"/>
        <v>6.3704517697793034E-2</v>
      </c>
      <c r="Q80" s="3">
        <f t="shared" si="13"/>
        <v>-2.9861483345463524</v>
      </c>
    </row>
    <row r="81" spans="1:17">
      <c r="A81" s="4">
        <v>950.1</v>
      </c>
      <c r="B81" s="4">
        <f>0.005*A81+0.2</f>
        <v>4.9505000000000008</v>
      </c>
      <c r="C81" s="5">
        <f>2*PI()*A81</f>
        <v>5969.6543603513246</v>
      </c>
      <c r="D81" s="5">
        <f>2*PI()*B81</f>
        <v>31.104908863192545</v>
      </c>
      <c r="E81" s="2">
        <v>2.27</v>
      </c>
      <c r="F81" s="2">
        <f>0.005*E81+0.002</f>
        <v>1.3350000000000001E-2</v>
      </c>
      <c r="G81" s="2">
        <v>0.9</v>
      </c>
      <c r="H81" s="2">
        <f>0.005*G81+0.002</f>
        <v>6.5000000000000006E-3</v>
      </c>
      <c r="I81" s="2">
        <f>G81/E81</f>
        <v>0.39647577092511016</v>
      </c>
      <c r="J81" s="2">
        <f>(F81/E81+H81/G81)*I81</f>
        <v>5.1951328378194812E-3</v>
      </c>
      <c r="K81" s="12">
        <f>(1/($E$6*C81/1000000))/SQRT(($I$9+$E$9)^2+(($I$6*C81/1000)-1/($E$6*C81/1000000))^2)</f>
        <v>0.40148942055238268</v>
      </c>
      <c r="M81" s="1">
        <v>-170</v>
      </c>
      <c r="N81" s="5">
        <f>0.01*ABS(M81)+2</f>
        <v>3.7</v>
      </c>
      <c r="O81" s="3">
        <f>M81*PI()/180</f>
        <v>-2.9670597283903604</v>
      </c>
      <c r="P81" s="3">
        <f>N81*PI()/180</f>
        <v>6.4577182323790186E-2</v>
      </c>
      <c r="Q81" s="3">
        <f>ATAN2(0,-1/($E$6*C81/1000000))-ATAN2($I$9+$E$9,($I$6*C81/1000)-1/($E$6*C81/1000000))</f>
        <v>-3.0009699255816584</v>
      </c>
    </row>
    <row r="82" spans="1:17">
      <c r="A82" s="4">
        <v>1000</v>
      </c>
      <c r="B82" s="4">
        <f t="shared" si="1"/>
        <v>5.2</v>
      </c>
      <c r="C82" s="5">
        <f t="shared" si="0"/>
        <v>6283.1853071795858</v>
      </c>
      <c r="D82" s="5">
        <f t="shared" si="2"/>
        <v>32.672563597333848</v>
      </c>
      <c r="E82" s="2">
        <v>2.2799999999999998</v>
      </c>
      <c r="F82" s="2">
        <f t="shared" si="3"/>
        <v>1.3399999999999999E-2</v>
      </c>
      <c r="G82" s="2">
        <v>0.78800000000000003</v>
      </c>
      <c r="H82" s="2">
        <f t="shared" si="4"/>
        <v>5.94E-3</v>
      </c>
      <c r="I82" s="2">
        <f t="shared" si="5"/>
        <v>0.34561403508771932</v>
      </c>
      <c r="J82" s="2">
        <f t="shared" si="6"/>
        <v>4.6365035395506309E-3</v>
      </c>
      <c r="K82" s="12">
        <f t="shared" si="12"/>
        <v>0.34922768025960083</v>
      </c>
      <c r="M82" s="1">
        <v>-170</v>
      </c>
      <c r="N82" s="5">
        <f t="shared" si="8"/>
        <v>3.7</v>
      </c>
      <c r="O82" s="3">
        <f t="shared" si="9"/>
        <v>-2.9670597283903604</v>
      </c>
      <c r="P82" s="3">
        <f t="shared" si="10"/>
        <v>6.4577182323790186E-2</v>
      </c>
      <c r="Q82" s="3">
        <f t="shared" si="13"/>
        <v>-3.0129196186183176</v>
      </c>
    </row>
    <row r="83" spans="1:17">
      <c r="A83" s="4">
        <v>1250</v>
      </c>
      <c r="B83" s="4">
        <f>0.005*A83+0.2</f>
        <v>6.45</v>
      </c>
      <c r="C83" s="5">
        <f>2*PI()*A83</f>
        <v>7853.981633974483</v>
      </c>
      <c r="D83" s="5">
        <f>2*PI()*B83</f>
        <v>40.526545231308333</v>
      </c>
      <c r="E83" s="2">
        <v>2.302</v>
      </c>
      <c r="F83" s="2">
        <f>0.005*E83+0.002</f>
        <v>1.3510000000000001E-2</v>
      </c>
      <c r="G83" s="2">
        <v>0.45500000000000002</v>
      </c>
      <c r="H83" s="2">
        <f>0.005*G83+0.002</f>
        <v>4.2750000000000002E-3</v>
      </c>
      <c r="I83" s="2">
        <f>G83/E83</f>
        <v>0.19765421372719374</v>
      </c>
      <c r="J83" s="2">
        <f>(F83/E83+H83/G83)*I83</f>
        <v>3.0170757721348336E-3</v>
      </c>
      <c r="K83" s="12">
        <f>(1/($E$6*C83/1000000))/SQRT(($I$9+$E$9)^2+(($I$6*C83/1000)-1/($E$6*C83/1000000))^2)</f>
        <v>0.19917450522523245</v>
      </c>
      <c r="M83" s="1">
        <v>-174</v>
      </c>
      <c r="N83" s="5">
        <f>0.01*ABS(M83)+2</f>
        <v>3.74</v>
      </c>
      <c r="O83" s="3">
        <f>M83*PI()/180</f>
        <v>-3.0368728984701332</v>
      </c>
      <c r="P83" s="3">
        <f>N83*PI()/180</f>
        <v>6.527531402458793E-2</v>
      </c>
      <c r="Q83" s="3">
        <f>ATAN2(0,-1/($E$6*C83/1000000))-ATAN2($I$9+$E$9,($I$6*C83/1000)-1/($E$6*C83/1000000))</f>
        <v>-3.0499851254433263</v>
      </c>
    </row>
    <row r="84" spans="1:17">
      <c r="A84" s="4">
        <v>2500</v>
      </c>
      <c r="C84" s="5">
        <f t="shared" si="0"/>
        <v>15707.963267948966</v>
      </c>
      <c r="I84" s="35"/>
      <c r="J84" s="35"/>
      <c r="K84" s="12">
        <f>(1/($E$6*C84/1000000))/SQRT(($I$9+$E$9)^2+(($I$6*C84/1000)-1/($E$6*C84/1000000))^2)</f>
        <v>4.3446109720233432E-2</v>
      </c>
      <c r="Q84" s="3">
        <f t="shared" si="13"/>
        <v>-3.1016730645213952</v>
      </c>
    </row>
    <row r="85" spans="1:17">
      <c r="A85" s="4">
        <v>5000</v>
      </c>
      <c r="C85" s="5">
        <f>2*PI()*A85</f>
        <v>31415.926535897932</v>
      </c>
      <c r="I85" s="35"/>
      <c r="J85" s="35"/>
      <c r="K85" s="12">
        <f>(1/($E$6*C85/1000000))/SQRT(($I$9+$E$9)^2+(($I$6*C85/1000)-1/($E$6*C85/1000000))^2)</f>
        <v>1.0524931281815442E-2</v>
      </c>
      <c r="Q85" s="3">
        <f t="shared" si="13"/>
        <v>-3.12225533975825</v>
      </c>
    </row>
    <row r="86" spans="1:17">
      <c r="A86" s="4"/>
      <c r="B86" s="4"/>
      <c r="C86" s="4"/>
      <c r="D86" s="4"/>
      <c r="E86" s="2"/>
      <c r="F86" s="2"/>
      <c r="G86" s="2"/>
      <c r="H86" s="2"/>
      <c r="I86" s="12"/>
      <c r="J86" s="12"/>
      <c r="K86" s="12"/>
      <c r="M86" s="1"/>
      <c r="N86" s="5"/>
      <c r="O86" s="3"/>
      <c r="P86" s="3"/>
      <c r="Q86" s="3"/>
    </row>
    <row r="87" spans="1:17">
      <c r="A87" s="4"/>
      <c r="B87" s="4"/>
      <c r="C87" s="4"/>
      <c r="D87" s="5"/>
      <c r="E87" s="2"/>
      <c r="F87" s="2"/>
      <c r="G87" s="2"/>
      <c r="H87" s="2"/>
      <c r="I87" s="12"/>
      <c r="J87" s="12"/>
      <c r="K87" s="12"/>
      <c r="M87" s="1"/>
      <c r="N87" s="5"/>
      <c r="O87" s="3"/>
      <c r="P87" s="3"/>
      <c r="Q87" s="3"/>
    </row>
    <row r="88" spans="1:17">
      <c r="A88" s="4"/>
      <c r="B88" s="4"/>
      <c r="C88" s="4"/>
      <c r="D88" s="5"/>
      <c r="E88" s="2"/>
      <c r="F88" s="2"/>
      <c r="G88" s="2"/>
      <c r="H88" s="2"/>
      <c r="I88" s="12"/>
      <c r="J88" s="12"/>
      <c r="K88" s="12"/>
      <c r="M88" s="1"/>
      <c r="N88" s="5"/>
      <c r="O88" s="3"/>
      <c r="P88" s="3"/>
      <c r="Q88" s="3"/>
    </row>
    <row r="89" spans="1:17">
      <c r="A89" s="4"/>
      <c r="B89" s="4"/>
      <c r="C89" s="4"/>
      <c r="D89" s="5"/>
      <c r="E89" s="2"/>
      <c r="F89" s="2"/>
      <c r="G89" s="2"/>
      <c r="H89" s="2"/>
      <c r="I89" s="12"/>
      <c r="J89" s="12"/>
      <c r="K89" s="12"/>
      <c r="M89" s="1"/>
      <c r="N89" s="5"/>
      <c r="O89" s="3"/>
      <c r="P89" s="3"/>
      <c r="Q89" s="3"/>
    </row>
    <row r="90" spans="1:17">
      <c r="A90" s="4"/>
      <c r="B90" s="4"/>
      <c r="C90" s="4"/>
      <c r="D90" s="5"/>
      <c r="E90" s="2"/>
      <c r="F90" s="2"/>
      <c r="G90" s="2"/>
      <c r="H90" s="2"/>
      <c r="I90" s="12"/>
      <c r="J90" s="12"/>
      <c r="K90" s="12"/>
      <c r="M90" s="1"/>
      <c r="N90" s="5"/>
      <c r="O90" s="3"/>
      <c r="P90" s="3"/>
      <c r="Q90" s="3"/>
    </row>
    <row r="91" spans="1:17">
      <c r="A91" s="4"/>
      <c r="B91" s="4"/>
      <c r="C91" s="4"/>
      <c r="D91" s="5"/>
      <c r="E91" s="2"/>
      <c r="F91" s="2"/>
      <c r="G91" s="2"/>
      <c r="H91" s="2"/>
      <c r="I91" s="12"/>
      <c r="J91" s="12"/>
      <c r="K91" s="12"/>
      <c r="M91" s="1"/>
      <c r="N91" s="5"/>
      <c r="O91" s="3"/>
      <c r="P91" s="3"/>
      <c r="Q91" s="3"/>
    </row>
    <row r="92" spans="1:17">
      <c r="A92" s="4"/>
      <c r="B92" s="4"/>
      <c r="C92" s="4"/>
      <c r="D92" s="5"/>
      <c r="E92" s="2"/>
      <c r="F92" s="2"/>
      <c r="G92" s="2"/>
      <c r="H92" s="2"/>
      <c r="I92" s="12"/>
      <c r="J92" s="12"/>
      <c r="K92" s="12"/>
      <c r="M92" s="1"/>
      <c r="N92" s="5"/>
      <c r="O92" s="3"/>
      <c r="P92" s="3"/>
      <c r="Q92" s="3"/>
    </row>
    <row r="93" spans="1:17">
      <c r="A93" s="4"/>
      <c r="B93" s="4"/>
      <c r="C93" s="4"/>
      <c r="D93" s="5"/>
      <c r="E93" s="2"/>
      <c r="F93" s="2"/>
      <c r="G93" s="2"/>
      <c r="H93" s="2"/>
      <c r="I93" s="12"/>
      <c r="J93" s="12"/>
      <c r="K93" s="12"/>
      <c r="M93" s="1"/>
      <c r="N93" s="5"/>
      <c r="O93" s="3"/>
      <c r="P93" s="3"/>
      <c r="Q93" s="3"/>
    </row>
    <row r="94" spans="1:17">
      <c r="A94" s="4"/>
      <c r="B94" s="4"/>
      <c r="C94" s="4"/>
      <c r="D94" s="5"/>
      <c r="E94" s="2"/>
      <c r="F94" s="2"/>
      <c r="G94" s="2"/>
      <c r="H94" s="2"/>
      <c r="I94" s="12"/>
      <c r="J94" s="12"/>
      <c r="K94" s="12"/>
      <c r="M94" s="1"/>
      <c r="N94" s="5"/>
      <c r="O94" s="3"/>
      <c r="P94" s="3"/>
      <c r="Q94" s="3"/>
    </row>
    <row r="95" spans="1:17">
      <c r="A95" s="4"/>
      <c r="B95" s="4"/>
      <c r="C95" s="4"/>
      <c r="D95" s="5"/>
      <c r="E95" s="2"/>
      <c r="F95" s="2"/>
      <c r="G95" s="2"/>
      <c r="H95" s="2"/>
      <c r="I95" s="12"/>
      <c r="J95" s="12"/>
      <c r="K95" s="12"/>
      <c r="M95" s="1"/>
      <c r="N95" s="5"/>
      <c r="O95" s="3"/>
      <c r="P95" s="3"/>
      <c r="Q95" s="3"/>
    </row>
    <row r="96" spans="1:17">
      <c r="A96" s="4"/>
      <c r="B96" s="4"/>
      <c r="C96" s="4"/>
      <c r="D96" s="5"/>
      <c r="E96" s="2"/>
      <c r="F96" s="2"/>
      <c r="G96" s="2"/>
      <c r="H96" s="2"/>
      <c r="I96" s="12"/>
      <c r="J96" s="12"/>
      <c r="K96" s="12"/>
      <c r="M96" s="1"/>
      <c r="N96" s="5"/>
      <c r="O96" s="3"/>
      <c r="P96" s="3"/>
      <c r="Q96" s="3"/>
    </row>
    <row r="97" spans="1:17">
      <c r="A97" s="4"/>
      <c r="B97" s="4"/>
      <c r="C97" s="15"/>
      <c r="D97" s="5"/>
      <c r="E97" s="2"/>
      <c r="F97" s="2"/>
      <c r="G97" s="2"/>
      <c r="H97" s="2"/>
      <c r="I97" s="17"/>
      <c r="J97" s="12"/>
      <c r="K97" s="12"/>
      <c r="M97" s="1"/>
      <c r="N97" s="5"/>
      <c r="O97" s="3"/>
      <c r="P97" s="3"/>
      <c r="Q97" s="3"/>
    </row>
    <row r="98" spans="1:17">
      <c r="A98" s="4"/>
      <c r="B98" s="4"/>
      <c r="C98" s="16"/>
      <c r="D98" s="5"/>
      <c r="E98" s="2"/>
      <c r="F98" s="2"/>
      <c r="G98" s="2"/>
      <c r="H98" s="2"/>
      <c r="I98" s="18"/>
      <c r="J98" s="12"/>
      <c r="K98" s="12"/>
      <c r="M98" s="1"/>
      <c r="N98" s="5"/>
      <c r="O98" s="3"/>
      <c r="P98" s="3"/>
      <c r="Q98" s="3"/>
    </row>
    <row r="99" spans="1:17">
      <c r="A99" s="4"/>
      <c r="B99" s="4"/>
      <c r="C99" s="4"/>
      <c r="D99" s="5"/>
      <c r="E99" s="2"/>
      <c r="F99" s="2"/>
      <c r="G99" s="2"/>
      <c r="H99" s="2"/>
      <c r="I99" s="12"/>
      <c r="J99" s="12"/>
      <c r="K99" s="12"/>
      <c r="M99" s="1"/>
      <c r="N99" s="5"/>
      <c r="O99" s="3"/>
      <c r="P99" s="3"/>
      <c r="Q99" s="3"/>
    </row>
    <row r="100" spans="1:17">
      <c r="A100" s="4"/>
      <c r="B100" s="4"/>
      <c r="C100" s="4"/>
      <c r="D100" s="5"/>
      <c r="E100" s="2"/>
      <c r="F100" s="2"/>
      <c r="G100" s="2"/>
      <c r="H100" s="2"/>
      <c r="I100" s="12"/>
      <c r="J100" s="12"/>
      <c r="K100" s="12"/>
      <c r="M100" s="1"/>
      <c r="N100" s="5"/>
      <c r="O100" s="3"/>
      <c r="P100" s="3"/>
      <c r="Q100" s="3"/>
    </row>
    <row r="101" spans="1:17">
      <c r="A101" s="4"/>
      <c r="B101" s="4"/>
      <c r="C101" s="4"/>
      <c r="D101" s="5"/>
      <c r="E101" s="2"/>
      <c r="F101" s="2"/>
      <c r="G101" s="2"/>
      <c r="H101" s="2"/>
      <c r="I101" s="12"/>
      <c r="J101" s="12"/>
      <c r="K101" s="12"/>
      <c r="M101" s="1"/>
      <c r="N101" s="5"/>
      <c r="O101" s="3"/>
      <c r="P101" s="3"/>
      <c r="Q101" s="3"/>
    </row>
    <row r="102" spans="1:17">
      <c r="A102" s="4"/>
      <c r="B102" s="4"/>
      <c r="C102" s="4"/>
      <c r="D102" s="5"/>
      <c r="E102" s="2"/>
      <c r="F102" s="2"/>
      <c r="G102" s="2"/>
      <c r="H102" s="2"/>
      <c r="I102" s="12"/>
      <c r="J102" s="12"/>
      <c r="K102" s="12"/>
      <c r="M102" s="1"/>
      <c r="N102" s="5"/>
      <c r="O102" s="3"/>
      <c r="P102" s="3"/>
      <c r="Q102" s="3"/>
    </row>
    <row r="103" spans="1:17">
      <c r="A103" s="4"/>
      <c r="B103" s="4"/>
      <c r="C103" s="4"/>
      <c r="D103" s="5"/>
      <c r="E103" s="2"/>
      <c r="F103" s="2"/>
      <c r="G103" s="2"/>
      <c r="H103" s="2"/>
      <c r="I103" s="12"/>
      <c r="J103" s="12"/>
      <c r="K103" s="12"/>
      <c r="M103" s="1"/>
      <c r="N103" s="5"/>
      <c r="O103" s="3"/>
      <c r="P103" s="3"/>
      <c r="Q103" s="3"/>
    </row>
    <row r="104" spans="1:17">
      <c r="A104" s="4"/>
      <c r="B104" s="4"/>
      <c r="C104" s="4"/>
      <c r="D104" s="5"/>
      <c r="E104" s="2"/>
      <c r="F104" s="2"/>
      <c r="G104" s="2"/>
      <c r="H104" s="2"/>
      <c r="I104" s="12"/>
      <c r="J104" s="12"/>
      <c r="K104" s="12"/>
      <c r="M104" s="1"/>
      <c r="N104" s="5"/>
      <c r="O104" s="3"/>
      <c r="P104" s="3"/>
      <c r="Q104" s="3"/>
    </row>
    <row r="105" spans="1:17">
      <c r="A105" s="4"/>
      <c r="B105" s="4"/>
      <c r="C105" s="4"/>
      <c r="D105" s="5"/>
      <c r="E105" s="2"/>
      <c r="F105" s="2"/>
      <c r="G105" s="2"/>
      <c r="H105" s="2"/>
      <c r="I105" s="12"/>
      <c r="J105" s="12"/>
      <c r="K105" s="12"/>
      <c r="M105" s="1"/>
      <c r="N105" s="5"/>
      <c r="O105" s="3"/>
      <c r="P105" s="3"/>
      <c r="Q105" s="3"/>
    </row>
    <row r="106" spans="1:17">
      <c r="A106" s="4"/>
      <c r="B106" s="4"/>
      <c r="C106" s="4"/>
      <c r="D106" s="5"/>
      <c r="E106" s="2"/>
      <c r="F106" s="2"/>
      <c r="G106" s="2"/>
      <c r="H106" s="2"/>
      <c r="I106" s="12"/>
      <c r="J106" s="12"/>
      <c r="K106" s="12"/>
      <c r="M106" s="1"/>
      <c r="N106" s="5"/>
      <c r="O106" s="3"/>
      <c r="P106" s="3"/>
      <c r="Q106" s="3"/>
    </row>
    <row r="107" spans="1:17">
      <c r="A107" s="4"/>
      <c r="B107" s="4"/>
      <c r="C107" s="4"/>
      <c r="D107" s="5"/>
      <c r="E107" s="2"/>
      <c r="F107" s="2"/>
      <c r="G107" s="2"/>
      <c r="H107" s="2"/>
      <c r="I107" s="12"/>
      <c r="J107" s="12"/>
      <c r="K107" s="12"/>
      <c r="M107" s="1"/>
      <c r="N107" s="5"/>
      <c r="O107" s="3"/>
      <c r="P107" s="3"/>
      <c r="Q107" s="3"/>
    </row>
    <row r="108" spans="1:17">
      <c r="A108" s="4"/>
      <c r="B108" s="4"/>
      <c r="C108" s="4"/>
      <c r="D108" s="5"/>
      <c r="E108" s="2"/>
      <c r="F108" s="2"/>
      <c r="G108" s="2"/>
      <c r="H108" s="2"/>
      <c r="I108" s="12"/>
      <c r="J108" s="12"/>
      <c r="K108" s="12"/>
      <c r="M108" s="1"/>
      <c r="N108" s="5"/>
      <c r="O108" s="3"/>
      <c r="P108" s="3"/>
      <c r="Q108" s="3"/>
    </row>
    <row r="109" spans="1:17">
      <c r="A109" s="4"/>
      <c r="B109" s="4"/>
      <c r="C109" s="4"/>
      <c r="D109" s="5"/>
      <c r="E109" s="2"/>
      <c r="F109" s="2"/>
      <c r="G109" s="2"/>
      <c r="H109" s="2"/>
      <c r="I109" s="12"/>
      <c r="J109" s="12"/>
      <c r="K109" s="12"/>
      <c r="M109" s="1"/>
      <c r="N109" s="5"/>
      <c r="O109" s="3"/>
      <c r="P109" s="3"/>
      <c r="Q109" s="3"/>
    </row>
    <row r="110" spans="1:17">
      <c r="A110" s="4"/>
      <c r="B110" s="4"/>
      <c r="C110" s="4"/>
      <c r="D110" s="5"/>
      <c r="E110" s="2"/>
      <c r="F110" s="2"/>
      <c r="G110" s="2"/>
      <c r="H110" s="2"/>
      <c r="I110" s="12"/>
      <c r="J110" s="12"/>
      <c r="K110" s="12"/>
      <c r="M110" s="1"/>
      <c r="N110" s="5"/>
      <c r="O110" s="3"/>
      <c r="P110" s="3"/>
      <c r="Q110" s="3"/>
    </row>
  </sheetData>
  <phoneticPr fontId="6"/>
  <pageMargins left="0.78740157480314965" right="0.78740157480314965" top="0.98425196850393704" bottom="0.98425196850393704" header="0.51181102362204722" footer="0.51181102362204722"/>
  <pageSetup paperSize="9" scale="97" orientation="portrait" horizontalDpi="4294967292" verticalDpi="4294967292"/>
  <rowBreaks count="1" manualBreakCount="1">
    <brk id="54" max="16383" man="1"/>
  </rowBreaks>
  <colBreaks count="3" manualBreakCount="3">
    <brk id="12" max="1048575" man="1"/>
    <brk id="19" max="1048575" man="1"/>
    <brk id="26" max="1048575" man="1"/>
  </colBreaks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topLeftCell="A5" zoomScale="150" zoomScaleNormal="150" zoomScalePageLayoutView="150" workbookViewId="0">
      <selection activeCell="AI21" sqref="AI21"/>
    </sheetView>
  </sheetViews>
  <sheetFormatPr baseColWidth="10" defaultRowHeight="12" x14ac:dyDescent="0"/>
  <cols>
    <col min="1" max="1" width="7.33203125" bestFit="1" customWidth="1"/>
    <col min="2" max="2" width="3.6640625" bestFit="1" customWidth="1"/>
    <col min="3" max="3" width="9.33203125" bestFit="1" customWidth="1"/>
    <col min="4" max="4" width="3.6640625" bestFit="1" customWidth="1"/>
    <col min="5" max="5" width="9.83203125" bestFit="1" customWidth="1"/>
    <col min="6" max="6" width="5.6640625" bestFit="1" customWidth="1"/>
    <col min="7" max="7" width="6.83203125" bestFit="1" customWidth="1"/>
    <col min="8" max="8" width="5.6640625" bestFit="1" customWidth="1"/>
    <col min="9" max="9" width="9.6640625" bestFit="1" customWidth="1"/>
    <col min="10" max="11" width="6.6640625" bestFit="1" customWidth="1"/>
    <col min="12" max="12" width="2.33203125" bestFit="1" customWidth="1"/>
    <col min="13" max="13" width="5.1640625" bestFit="1" customWidth="1"/>
    <col min="14" max="14" width="3.6640625" bestFit="1" customWidth="1"/>
    <col min="15" max="15" width="7.33203125" bestFit="1" customWidth="1"/>
    <col min="16" max="16" width="5.6640625" bestFit="1" customWidth="1"/>
    <col min="17" max="17" width="6.1640625" bestFit="1" customWidth="1"/>
    <col min="18" max="18" width="2.33203125" bestFit="1" customWidth="1"/>
  </cols>
  <sheetData>
    <row r="1" spans="1:11" ht="25">
      <c r="A1" s="7" t="s">
        <v>2</v>
      </c>
    </row>
    <row r="2" spans="1:11" ht="18">
      <c r="A2" s="6" t="s">
        <v>1</v>
      </c>
    </row>
    <row r="4" spans="1:11">
      <c r="A4" s="4"/>
      <c r="B4" s="4"/>
      <c r="C4" s="4"/>
      <c r="D4" s="4"/>
    </row>
    <row r="5" spans="1:11" ht="14">
      <c r="A5" s="4"/>
      <c r="B5" s="3"/>
      <c r="C5" s="3"/>
      <c r="D5" s="3"/>
      <c r="E5" s="8" t="s">
        <v>12</v>
      </c>
      <c r="F5" s="8" t="s">
        <v>0</v>
      </c>
      <c r="G5" s="2"/>
      <c r="I5" s="8" t="s">
        <v>13</v>
      </c>
      <c r="J5" s="8" t="s">
        <v>0</v>
      </c>
      <c r="K5" s="3"/>
    </row>
    <row r="6" spans="1:11">
      <c r="A6" s="4"/>
      <c r="B6" s="3"/>
      <c r="C6" s="3"/>
      <c r="D6" s="3"/>
      <c r="E6" s="3">
        <v>1.97</v>
      </c>
      <c r="F6" s="3">
        <f>0.01*E6+0.02</f>
        <v>3.9699999999999999E-2</v>
      </c>
      <c r="I6" s="4">
        <v>96.2</v>
      </c>
      <c r="J6" s="4">
        <f>0.01*I6+0.2</f>
        <v>1.1620000000000001</v>
      </c>
      <c r="K6" s="3"/>
    </row>
    <row r="7" spans="1:11">
      <c r="A7" s="4"/>
      <c r="B7" s="3"/>
      <c r="C7" s="3"/>
      <c r="D7" s="3"/>
      <c r="E7" s="3"/>
      <c r="F7" s="3"/>
      <c r="I7" s="3"/>
      <c r="J7" s="3"/>
      <c r="K7" s="8"/>
    </row>
    <row r="8" spans="1:11" ht="14">
      <c r="A8" s="4"/>
      <c r="B8" s="3"/>
      <c r="C8" s="3"/>
      <c r="D8" s="3"/>
      <c r="E8" s="8" t="s">
        <v>14</v>
      </c>
      <c r="F8" s="8" t="s">
        <v>0</v>
      </c>
      <c r="I8" s="8" t="s">
        <v>16</v>
      </c>
      <c r="J8" s="8" t="s">
        <v>0</v>
      </c>
      <c r="K8" s="2"/>
    </row>
    <row r="9" spans="1:11">
      <c r="A9" s="4"/>
      <c r="B9" s="3"/>
      <c r="C9" s="3"/>
      <c r="D9" s="3"/>
      <c r="E9" s="4">
        <v>46.9</v>
      </c>
      <c r="F9" s="4">
        <f>0.05*E9+0.2</f>
        <v>2.5450000000000004</v>
      </c>
      <c r="G9" s="4"/>
      <c r="I9" s="4">
        <v>11.6</v>
      </c>
      <c r="J9" s="4">
        <f>0.05*I9+0.2</f>
        <v>0.78</v>
      </c>
      <c r="K9" s="3"/>
    </row>
    <row r="10" spans="1:11">
      <c r="A10" s="4"/>
      <c r="B10" s="3"/>
      <c r="C10" s="3"/>
      <c r="D10" s="3"/>
      <c r="E10" s="3"/>
      <c r="F10" s="3"/>
      <c r="I10" s="3"/>
      <c r="J10" s="3"/>
      <c r="K10" s="8"/>
    </row>
    <row r="11" spans="1:11" ht="14">
      <c r="A11" s="4"/>
      <c r="B11" s="3"/>
      <c r="C11" s="3"/>
      <c r="D11" s="3"/>
      <c r="E11" s="9" t="s">
        <v>15</v>
      </c>
      <c r="F11" s="8" t="s">
        <v>0</v>
      </c>
      <c r="I11" s="9" t="s">
        <v>17</v>
      </c>
      <c r="J11" s="8" t="s">
        <v>0</v>
      </c>
      <c r="K11" s="3"/>
    </row>
    <row r="12" spans="1:11">
      <c r="A12" s="4"/>
      <c r="B12" s="3"/>
      <c r="C12" s="3"/>
      <c r="D12" s="3"/>
      <c r="E12" s="5">
        <f>1/SQRT(I6*E6/1000000000)</f>
        <v>2297.0970860736197</v>
      </c>
      <c r="F12" s="5">
        <f>E12*(J6/I6+F6/E6)/2</f>
        <v>37.019196969410622</v>
      </c>
      <c r="I12" s="5">
        <v>2300</v>
      </c>
      <c r="J12" s="5">
        <v>40</v>
      </c>
      <c r="K12" s="3"/>
    </row>
    <row r="13" spans="1:11">
      <c r="A13" s="4"/>
      <c r="B13" s="3"/>
      <c r="C13" s="3"/>
      <c r="D13" s="3"/>
      <c r="E13" s="2"/>
      <c r="H13" s="3"/>
      <c r="K13" s="8"/>
    </row>
    <row r="14" spans="1:11">
      <c r="A14" s="4"/>
      <c r="B14" s="3"/>
      <c r="C14" s="3"/>
      <c r="D14" s="3"/>
      <c r="E14" s="2"/>
      <c r="F14" s="3"/>
      <c r="G14" s="2"/>
      <c r="H14" s="3"/>
      <c r="K14" s="5"/>
    </row>
    <row r="15" spans="1:11">
      <c r="A15" s="4"/>
      <c r="B15" s="3"/>
      <c r="C15" s="3"/>
      <c r="D15" s="3"/>
      <c r="E15" s="2"/>
      <c r="F15" s="3"/>
      <c r="G15" s="2"/>
      <c r="H15" s="3"/>
      <c r="I15" s="3"/>
      <c r="J15" s="3"/>
      <c r="K15" s="3"/>
    </row>
    <row r="16" spans="1:11">
      <c r="A16" s="4"/>
      <c r="B16" s="3"/>
      <c r="C16" s="3"/>
      <c r="D16" s="3"/>
      <c r="E16" s="2"/>
      <c r="F16" s="3"/>
      <c r="G16" s="2"/>
      <c r="H16" s="3"/>
      <c r="I16" s="3"/>
      <c r="J16" s="3"/>
      <c r="K16" s="3"/>
    </row>
    <row r="17" spans="1:18" ht="14">
      <c r="A17" s="10" t="s">
        <v>11</v>
      </c>
      <c r="B17" s="10" t="s">
        <v>0</v>
      </c>
      <c r="C17" s="11" t="s">
        <v>10</v>
      </c>
      <c r="D17" s="10" t="s">
        <v>0</v>
      </c>
      <c r="E17" s="10" t="s">
        <v>9</v>
      </c>
      <c r="F17" s="10" t="s">
        <v>0</v>
      </c>
      <c r="G17" s="10" t="s">
        <v>8</v>
      </c>
      <c r="H17" s="10" t="s">
        <v>0</v>
      </c>
      <c r="I17" s="10" t="s">
        <v>3</v>
      </c>
      <c r="J17" s="10" t="s">
        <v>0</v>
      </c>
      <c r="K17" s="10" t="s">
        <v>4</v>
      </c>
      <c r="L17" s="10" t="s">
        <v>0</v>
      </c>
      <c r="M17" s="11" t="s">
        <v>7</v>
      </c>
      <c r="N17" s="10" t="s">
        <v>0</v>
      </c>
      <c r="O17" s="11" t="s">
        <v>6</v>
      </c>
      <c r="P17" s="10" t="s">
        <v>0</v>
      </c>
      <c r="Q17" s="11" t="s">
        <v>5</v>
      </c>
      <c r="R17" s="10" t="s">
        <v>0</v>
      </c>
    </row>
    <row r="18" spans="1:18">
      <c r="A18" s="4">
        <v>50.1</v>
      </c>
      <c r="B18" s="4">
        <f>0.005*A18+0.2</f>
        <v>0.45050000000000001</v>
      </c>
      <c r="C18" s="4">
        <f>2*PI()*A18</f>
        <v>314.78758388969726</v>
      </c>
      <c r="D18" s="4">
        <f>2*PI()*B18</f>
        <v>2.8305749808844038</v>
      </c>
      <c r="E18" s="3">
        <v>3.87</v>
      </c>
      <c r="F18" s="3">
        <f>0.005*E18+0.02</f>
        <v>3.9350000000000003E-2</v>
      </c>
      <c r="G18" s="2">
        <v>4.0010000000000003</v>
      </c>
      <c r="H18" s="2">
        <f>0.005*G18+0.002</f>
        <v>2.2005000000000004E-2</v>
      </c>
      <c r="I18" s="12">
        <f>G18/E18</f>
        <v>1.0338501291989666</v>
      </c>
      <c r="J18" s="12">
        <f>(F18/E18+H18/G18)*I18</f>
        <v>1.6198191882165203E-2</v>
      </c>
      <c r="K18" s="12">
        <f t="shared" ref="K18:K37" si="0">(1/($E$6*C18/1000000))/SQRT(($I$9+$E$9)^2+(($I$6*C18/1000)-1/($E$6*C18/1000000))^2)</f>
        <v>1.0184427491704184</v>
      </c>
      <c r="M18" s="1">
        <v>-4</v>
      </c>
      <c r="N18" s="5">
        <f>0.01*ABS(M18)+2</f>
        <v>2.04</v>
      </c>
      <c r="O18" s="3">
        <f>M18*PI()/180</f>
        <v>-6.9813170079773182E-2</v>
      </c>
      <c r="P18" s="3">
        <f>N18*PI()/180</f>
        <v>3.5604716740684321E-2</v>
      </c>
      <c r="Q18" s="3">
        <f t="shared" ref="Q18:Q37" si="1">ATAN2(0,-1/($E$6*C18/1000000))-ATAN2($I$9+$E$9,($I$6*C18/1000)-1/($E$6*C18/1000000))</f>
        <v>-3.6955166477613766E-2</v>
      </c>
    </row>
    <row r="19" spans="1:18">
      <c r="A19" s="4">
        <v>80</v>
      </c>
      <c r="B19" s="4"/>
      <c r="C19" s="4">
        <f t="shared" ref="C19:C37" si="2">2*PI()*A19</f>
        <v>502.6548245743669</v>
      </c>
      <c r="D19" s="4"/>
      <c r="E19" s="3"/>
      <c r="F19" s="3"/>
      <c r="G19" s="2"/>
      <c r="H19" s="2"/>
      <c r="I19" s="12"/>
      <c r="J19" s="12"/>
      <c r="K19" s="12">
        <f t="shared" si="0"/>
        <v>1.0483524866033387</v>
      </c>
      <c r="M19" s="1"/>
      <c r="N19" s="5"/>
      <c r="O19" s="3"/>
      <c r="P19" s="3"/>
      <c r="Q19" s="3">
        <f t="shared" si="1"/>
        <v>-6.0766831222946793E-2</v>
      </c>
    </row>
    <row r="20" spans="1:18">
      <c r="A20" s="4">
        <v>130</v>
      </c>
      <c r="B20" s="4"/>
      <c r="C20" s="4">
        <f t="shared" si="2"/>
        <v>816.81408993334617</v>
      </c>
      <c r="D20" s="4"/>
      <c r="E20" s="3"/>
      <c r="F20" s="3"/>
      <c r="G20" s="2"/>
      <c r="H20" s="2"/>
      <c r="I20" s="12"/>
      <c r="J20" s="12"/>
      <c r="K20" s="12">
        <f t="shared" si="0"/>
        <v>1.1381532695251777</v>
      </c>
      <c r="M20" s="1"/>
      <c r="N20" s="5"/>
      <c r="O20" s="3"/>
      <c r="P20" s="3"/>
      <c r="Q20" s="3">
        <f t="shared" si="1"/>
        <v>-0.10734465816936711</v>
      </c>
    </row>
    <row r="21" spans="1:18">
      <c r="A21" s="4">
        <v>200</v>
      </c>
      <c r="B21" s="4">
        <f t="shared" ref="B21:B37" si="3">0.005*A21+0.2</f>
        <v>1.2</v>
      </c>
      <c r="C21" s="4">
        <f t="shared" si="2"/>
        <v>1256.6370614359173</v>
      </c>
      <c r="D21" s="5">
        <f t="shared" ref="D21:D37" si="4">2*PI()*B21</f>
        <v>7.5398223686155035</v>
      </c>
      <c r="E21" s="3">
        <v>3.6</v>
      </c>
      <c r="F21" s="3">
        <f>0.005*E21+0.02</f>
        <v>3.8000000000000006E-2</v>
      </c>
      <c r="G21" s="2">
        <v>5.4</v>
      </c>
      <c r="H21" s="2">
        <f t="shared" ref="H21:H37" si="5">0.005*G21+0.002</f>
        <v>2.9000000000000005E-2</v>
      </c>
      <c r="I21" s="12">
        <f t="shared" ref="I21:I37" si="6">G21/E21</f>
        <v>1.5</v>
      </c>
      <c r="J21" s="12">
        <f t="shared" ref="J21:J37" si="7">(F21/E21+H21/G21)*I21</f>
        <v>2.388888888888889E-2</v>
      </c>
      <c r="K21" s="12">
        <f t="shared" si="0"/>
        <v>1.3975455179190228</v>
      </c>
      <c r="M21" s="1">
        <v>-13</v>
      </c>
      <c r="N21" s="5">
        <f t="shared" ref="N21:N37" si="8">0.01*ABS(M21)+2</f>
        <v>2.13</v>
      </c>
      <c r="O21" s="3">
        <f t="shared" ref="O21:O37" si="9">M21*PI()/180</f>
        <v>-0.22689280275926285</v>
      </c>
      <c r="P21" s="3">
        <f t="shared" ref="P21:P37" si="10">N21*PI()/180</f>
        <v>3.7175513067479217E-2</v>
      </c>
      <c r="Q21" s="3">
        <f t="shared" si="1"/>
        <v>-0.20380203417633735</v>
      </c>
    </row>
    <row r="22" spans="1:18">
      <c r="A22" s="4">
        <v>250.3</v>
      </c>
      <c r="B22" s="4">
        <f t="shared" si="3"/>
        <v>1.4515</v>
      </c>
      <c r="C22" s="4">
        <f t="shared" si="2"/>
        <v>1572.6812823870505</v>
      </c>
      <c r="D22" s="5">
        <f t="shared" si="4"/>
        <v>9.1200434733711688</v>
      </c>
      <c r="E22" s="3">
        <v>3.44</v>
      </c>
      <c r="F22" s="3">
        <f t="shared" ref="F22:F37" si="11">0.005*E22+0.02</f>
        <v>3.7199999999999997E-2</v>
      </c>
      <c r="G22" s="2">
        <v>6.24</v>
      </c>
      <c r="H22" s="2">
        <f t="shared" si="5"/>
        <v>3.32E-2</v>
      </c>
      <c r="I22" s="12">
        <f t="shared" si="6"/>
        <v>1.8139534883720931</v>
      </c>
      <c r="J22" s="12">
        <f t="shared" si="7"/>
        <v>2.9267171444023795E-2</v>
      </c>
      <c r="K22" s="12">
        <f t="shared" si="0"/>
        <v>1.7814670791146265</v>
      </c>
      <c r="M22" s="1">
        <v>-20</v>
      </c>
      <c r="N22" s="5">
        <f t="shared" si="8"/>
        <v>2.2000000000000002</v>
      </c>
      <c r="O22" s="3">
        <f t="shared" si="9"/>
        <v>-0.3490658503988659</v>
      </c>
      <c r="P22" s="3">
        <f t="shared" si="10"/>
        <v>3.8397243543875255E-2</v>
      </c>
      <c r="Q22" s="3">
        <f t="shared" si="1"/>
        <v>-0.32877047769368484</v>
      </c>
    </row>
    <row r="23" spans="1:18">
      <c r="A23" s="4">
        <v>300</v>
      </c>
      <c r="B23" s="4">
        <f t="shared" si="3"/>
        <v>1.7</v>
      </c>
      <c r="C23" s="4">
        <f t="shared" si="2"/>
        <v>1884.9555921538758</v>
      </c>
      <c r="D23" s="5">
        <f t="shared" si="4"/>
        <v>10.681415022205297</v>
      </c>
      <c r="E23" s="3">
        <v>2.96</v>
      </c>
      <c r="F23" s="3">
        <f t="shared" si="11"/>
        <v>3.4799999999999998E-2</v>
      </c>
      <c r="G23" s="2">
        <v>7.48</v>
      </c>
      <c r="H23" s="2">
        <f t="shared" si="5"/>
        <v>3.9400000000000004E-2</v>
      </c>
      <c r="I23" s="12">
        <f t="shared" si="6"/>
        <v>2.5270270270270272</v>
      </c>
      <c r="J23" s="12">
        <f t="shared" si="7"/>
        <v>4.3020452885317757E-2</v>
      </c>
      <c r="K23" s="12">
        <f t="shared" si="0"/>
        <v>2.5491703609361815</v>
      </c>
      <c r="M23" s="1">
        <v>-35</v>
      </c>
      <c r="N23" s="5">
        <f t="shared" si="8"/>
        <v>2.35</v>
      </c>
      <c r="O23" s="3">
        <f t="shared" si="9"/>
        <v>-0.6108652381980153</v>
      </c>
      <c r="P23" s="3">
        <f t="shared" si="10"/>
        <v>4.1015237421866746E-2</v>
      </c>
      <c r="Q23" s="3">
        <f t="shared" si="1"/>
        <v>-0.58687380935919897</v>
      </c>
    </row>
    <row r="24" spans="1:18">
      <c r="A24" s="4">
        <v>310.10000000000002</v>
      </c>
      <c r="B24" s="4">
        <f t="shared" si="3"/>
        <v>1.7505000000000002</v>
      </c>
      <c r="C24" s="4">
        <f t="shared" si="2"/>
        <v>1948.4157637563899</v>
      </c>
      <c r="D24" s="5">
        <f t="shared" si="4"/>
        <v>10.998715880217867</v>
      </c>
      <c r="E24" s="3">
        <v>2.8</v>
      </c>
      <c r="F24" s="3">
        <f t="shared" si="11"/>
        <v>3.4000000000000002E-2</v>
      </c>
      <c r="G24" s="2">
        <v>7.6</v>
      </c>
      <c r="H24" s="2">
        <f t="shared" si="5"/>
        <v>0.04</v>
      </c>
      <c r="I24" s="12">
        <f t="shared" si="6"/>
        <v>2.7142857142857144</v>
      </c>
      <c r="J24" s="12">
        <f t="shared" si="7"/>
        <v>4.7244897959183685E-2</v>
      </c>
      <c r="K24" s="12">
        <f t="shared" si="0"/>
        <v>2.7828804740744633</v>
      </c>
      <c r="M24" s="1">
        <v>-40</v>
      </c>
      <c r="N24" s="5">
        <f t="shared" si="8"/>
        <v>2.4</v>
      </c>
      <c r="O24" s="3">
        <f t="shared" si="9"/>
        <v>-0.69813170079773179</v>
      </c>
      <c r="P24" s="3">
        <f t="shared" si="10"/>
        <v>4.1887902047863905E-2</v>
      </c>
      <c r="Q24" s="3">
        <f t="shared" si="1"/>
        <v>-0.67498087065898427</v>
      </c>
    </row>
    <row r="25" spans="1:18">
      <c r="A25" s="4">
        <v>320.10000000000002</v>
      </c>
      <c r="B25" s="4">
        <f t="shared" si="3"/>
        <v>1.8005000000000002</v>
      </c>
      <c r="C25" s="4">
        <f t="shared" si="2"/>
        <v>2011.2476168281858</v>
      </c>
      <c r="D25" s="5">
        <f t="shared" si="4"/>
        <v>11.312875145576847</v>
      </c>
      <c r="E25" s="3">
        <v>2.7</v>
      </c>
      <c r="F25" s="3">
        <f t="shared" si="11"/>
        <v>3.3500000000000002E-2</v>
      </c>
      <c r="G25" s="2">
        <v>7.8</v>
      </c>
      <c r="H25" s="2">
        <f t="shared" si="5"/>
        <v>4.1000000000000002E-2</v>
      </c>
      <c r="I25" s="12">
        <f t="shared" si="6"/>
        <v>2.8888888888888888</v>
      </c>
      <c r="J25" s="12">
        <f t="shared" si="7"/>
        <v>5.1028806584362145E-2</v>
      </c>
      <c r="K25" s="12">
        <f t="shared" si="0"/>
        <v>3.0401249464613427</v>
      </c>
      <c r="M25" s="1">
        <v>-47</v>
      </c>
      <c r="N25" s="5">
        <f t="shared" si="8"/>
        <v>2.4700000000000002</v>
      </c>
      <c r="O25" s="3">
        <f t="shared" si="9"/>
        <v>-0.82030474843733492</v>
      </c>
      <c r="P25" s="3">
        <f t="shared" si="10"/>
        <v>4.3109632524259943E-2</v>
      </c>
      <c r="Q25" s="3">
        <f t="shared" si="1"/>
        <v>-0.78194259006029876</v>
      </c>
    </row>
    <row r="26" spans="1:18">
      <c r="A26" s="4">
        <v>330.2</v>
      </c>
      <c r="B26" s="4">
        <f t="shared" si="3"/>
        <v>1.851</v>
      </c>
      <c r="C26" s="4">
        <f t="shared" si="2"/>
        <v>2074.7077884306991</v>
      </c>
      <c r="D26" s="5">
        <f t="shared" si="4"/>
        <v>11.630176003589414</v>
      </c>
      <c r="E26" s="3">
        <v>2.5</v>
      </c>
      <c r="F26" s="3">
        <f t="shared" si="11"/>
        <v>3.2500000000000001E-2</v>
      </c>
      <c r="G26" s="2">
        <v>8</v>
      </c>
      <c r="H26" s="2">
        <f t="shared" si="5"/>
        <v>4.2000000000000003E-2</v>
      </c>
      <c r="I26" s="12">
        <f t="shared" si="6"/>
        <v>3.2</v>
      </c>
      <c r="J26" s="12">
        <f t="shared" si="7"/>
        <v>5.8400000000000007E-2</v>
      </c>
      <c r="K26" s="12">
        <f t="shared" si="0"/>
        <v>3.31281962704626</v>
      </c>
      <c r="M26" s="1">
        <v>-54</v>
      </c>
      <c r="N26" s="5">
        <f t="shared" si="8"/>
        <v>2.54</v>
      </c>
      <c r="O26" s="3">
        <f t="shared" si="9"/>
        <v>-0.94247779607693793</v>
      </c>
      <c r="P26" s="3">
        <f t="shared" si="10"/>
        <v>4.4331363000655974E-2</v>
      </c>
      <c r="Q26" s="3">
        <f t="shared" si="1"/>
        <v>-0.91423223247530472</v>
      </c>
    </row>
    <row r="27" spans="1:18">
      <c r="A27" s="4">
        <v>340.3</v>
      </c>
      <c r="B27" s="4">
        <f t="shared" si="3"/>
        <v>1.9015</v>
      </c>
      <c r="C27" s="4">
        <f t="shared" si="2"/>
        <v>2138.1679600332131</v>
      </c>
      <c r="D27" s="5">
        <f t="shared" si="4"/>
        <v>11.947476861601983</v>
      </c>
      <c r="E27" s="3">
        <v>2.35</v>
      </c>
      <c r="F27" s="3">
        <f t="shared" si="11"/>
        <v>3.175E-2</v>
      </c>
      <c r="G27" s="2">
        <v>8</v>
      </c>
      <c r="H27" s="2">
        <f t="shared" si="5"/>
        <v>4.2000000000000003E-2</v>
      </c>
      <c r="I27" s="12">
        <f t="shared" si="6"/>
        <v>3.4042553191489362</v>
      </c>
      <c r="J27" s="12">
        <f t="shared" si="7"/>
        <v>6.3866002716161163E-2</v>
      </c>
      <c r="K27" s="12">
        <f t="shared" si="0"/>
        <v>3.5676774389392998</v>
      </c>
      <c r="M27" s="1">
        <v>-61</v>
      </c>
      <c r="N27" s="5">
        <f t="shared" si="8"/>
        <v>2.61</v>
      </c>
      <c r="O27" s="3">
        <f t="shared" si="9"/>
        <v>-1.064650843716541</v>
      </c>
      <c r="P27" s="3">
        <f t="shared" si="10"/>
        <v>4.5553093477051998E-2</v>
      </c>
      <c r="Q27" s="3">
        <f t="shared" si="1"/>
        <v>-1.0740182887800187</v>
      </c>
    </row>
    <row r="28" spans="1:18">
      <c r="A28" s="4">
        <v>350.3</v>
      </c>
      <c r="B28" s="4">
        <f t="shared" si="3"/>
        <v>1.9515</v>
      </c>
      <c r="C28" s="4">
        <f t="shared" si="2"/>
        <v>2200.9998131050093</v>
      </c>
      <c r="D28" s="5">
        <f t="shared" si="4"/>
        <v>12.261636126960962</v>
      </c>
      <c r="E28" s="3">
        <v>2.2999999999999998</v>
      </c>
      <c r="F28" s="3">
        <f t="shared" si="11"/>
        <v>3.15E-2</v>
      </c>
      <c r="G28" s="2">
        <v>7.97</v>
      </c>
      <c r="H28" s="2">
        <f t="shared" si="5"/>
        <v>4.1849999999999998E-2</v>
      </c>
      <c r="I28" s="12">
        <f t="shared" si="6"/>
        <v>3.465217391304348</v>
      </c>
      <c r="J28" s="12">
        <f t="shared" si="7"/>
        <v>6.5654064272211723E-2</v>
      </c>
      <c r="K28" s="12">
        <f t="shared" si="0"/>
        <v>3.75158384665415</v>
      </c>
      <c r="M28" s="1">
        <v>-73</v>
      </c>
      <c r="N28" s="5">
        <f t="shared" si="8"/>
        <v>2.73</v>
      </c>
      <c r="O28" s="3">
        <f t="shared" si="9"/>
        <v>-1.2740903539558606</v>
      </c>
      <c r="P28" s="3">
        <f t="shared" si="10"/>
        <v>4.7647488579445195E-2</v>
      </c>
      <c r="Q28" s="3">
        <f t="shared" si="1"/>
        <v>-1.2584171518345222</v>
      </c>
    </row>
    <row r="29" spans="1:18">
      <c r="A29" s="4">
        <v>360.4</v>
      </c>
      <c r="B29" s="4">
        <f t="shared" si="3"/>
        <v>2.0019999999999998</v>
      </c>
      <c r="C29" s="14">
        <f t="shared" si="2"/>
        <v>2264.4599847075228</v>
      </c>
      <c r="D29" s="5">
        <f t="shared" si="4"/>
        <v>12.578936984973531</v>
      </c>
      <c r="E29" s="3">
        <v>2.17</v>
      </c>
      <c r="F29" s="3">
        <f t="shared" si="11"/>
        <v>3.0850000000000002E-2</v>
      </c>
      <c r="G29" s="2">
        <v>7.8</v>
      </c>
      <c r="H29" s="2">
        <f t="shared" si="5"/>
        <v>4.1000000000000002E-2</v>
      </c>
      <c r="I29" s="13">
        <f>G29/E29</f>
        <v>3.5944700460829493</v>
      </c>
      <c r="J29" s="12">
        <f t="shared" si="7"/>
        <v>6.999511563210091E-2</v>
      </c>
      <c r="K29" s="12">
        <f t="shared" si="0"/>
        <v>3.8096918783169333</v>
      </c>
      <c r="M29" s="1">
        <v>-84</v>
      </c>
      <c r="N29" s="5">
        <f t="shared" si="8"/>
        <v>2.84</v>
      </c>
      <c r="O29" s="3">
        <f t="shared" si="9"/>
        <v>-1.4660765716752369</v>
      </c>
      <c r="P29" s="3">
        <f t="shared" si="10"/>
        <v>4.9567350756638956E-2</v>
      </c>
      <c r="Q29" s="3">
        <f t="shared" si="1"/>
        <v>-1.4631012933744578</v>
      </c>
    </row>
    <row r="30" spans="1:18">
      <c r="A30" s="4">
        <v>370.4</v>
      </c>
      <c r="B30" s="4">
        <f t="shared" si="3"/>
        <v>2.052</v>
      </c>
      <c r="C30" s="19">
        <f t="shared" si="2"/>
        <v>2327.2918377793185</v>
      </c>
      <c r="D30" s="5">
        <f t="shared" si="4"/>
        <v>12.893096250332512</v>
      </c>
      <c r="E30" s="3">
        <v>2.17</v>
      </c>
      <c r="F30" s="3">
        <f t="shared" si="11"/>
        <v>3.0850000000000002E-2</v>
      </c>
      <c r="G30" s="2">
        <v>7.7</v>
      </c>
      <c r="H30" s="2">
        <f t="shared" si="5"/>
        <v>4.0500000000000001E-2</v>
      </c>
      <c r="I30" s="20">
        <f>G30/E30</f>
        <v>3.5483870967741939</v>
      </c>
      <c r="J30" s="12">
        <f t="shared" si="7"/>
        <v>6.9109558495614704E-2</v>
      </c>
      <c r="K30" s="12">
        <f t="shared" si="0"/>
        <v>3.7104235633388423</v>
      </c>
      <c r="M30" s="1">
        <v>-94</v>
      </c>
      <c r="N30" s="5">
        <f t="shared" si="8"/>
        <v>2.94</v>
      </c>
      <c r="O30" s="3">
        <f t="shared" si="9"/>
        <v>-1.6406094968746698</v>
      </c>
      <c r="P30" s="3">
        <f t="shared" si="10"/>
        <v>5.1312680008633281E-2</v>
      </c>
      <c r="Q30" s="3">
        <f t="shared" si="1"/>
        <v>-1.6691410104535036</v>
      </c>
    </row>
    <row r="31" spans="1:18">
      <c r="A31" s="4">
        <v>380.5</v>
      </c>
      <c r="B31" s="4">
        <f t="shared" si="3"/>
        <v>2.1025</v>
      </c>
      <c r="C31" s="4">
        <f t="shared" si="2"/>
        <v>2390.7520093818325</v>
      </c>
      <c r="D31" s="5">
        <f t="shared" si="4"/>
        <v>13.210397108345081</v>
      </c>
      <c r="E31" s="3">
        <v>2.2000000000000002</v>
      </c>
      <c r="F31" s="3">
        <f t="shared" si="11"/>
        <v>3.1E-2</v>
      </c>
      <c r="G31" s="2">
        <v>7.5</v>
      </c>
      <c r="H31" s="2">
        <f t="shared" si="5"/>
        <v>3.95E-2</v>
      </c>
      <c r="I31" s="12">
        <f t="shared" si="6"/>
        <v>3.4090909090909087</v>
      </c>
      <c r="J31" s="12">
        <f t="shared" si="7"/>
        <v>6.599173553719008E-2</v>
      </c>
      <c r="K31" s="12">
        <f t="shared" si="0"/>
        <v>3.4744967567297649</v>
      </c>
      <c r="M31" s="1">
        <v>-106</v>
      </c>
      <c r="N31" s="5">
        <f t="shared" si="8"/>
        <v>3.06</v>
      </c>
      <c r="O31" s="3">
        <f t="shared" si="9"/>
        <v>-1.8500490071139892</v>
      </c>
      <c r="P31" s="3">
        <f t="shared" si="10"/>
        <v>5.3407075111026485E-2</v>
      </c>
      <c r="Q31" s="3">
        <f t="shared" si="1"/>
        <v>-1.8640754819975596</v>
      </c>
    </row>
    <row r="32" spans="1:18">
      <c r="A32" s="4">
        <v>400.6</v>
      </c>
      <c r="B32" s="4">
        <f t="shared" si="3"/>
        <v>2.2030000000000003</v>
      </c>
      <c r="C32" s="4">
        <f t="shared" si="2"/>
        <v>2517.0440340561422</v>
      </c>
      <c r="D32" s="5">
        <f t="shared" si="4"/>
        <v>13.841857231716631</v>
      </c>
      <c r="E32" s="3">
        <v>2.44</v>
      </c>
      <c r="F32" s="3">
        <f t="shared" si="11"/>
        <v>3.2199999999999999E-2</v>
      </c>
      <c r="G32" s="2">
        <v>6.7</v>
      </c>
      <c r="H32" s="2">
        <f t="shared" si="5"/>
        <v>3.5500000000000004E-2</v>
      </c>
      <c r="I32" s="12">
        <f t="shared" si="6"/>
        <v>2.7459016393442623</v>
      </c>
      <c r="J32" s="12">
        <f t="shared" si="7"/>
        <v>5.0786079011018545E-2</v>
      </c>
      <c r="K32" s="12">
        <f t="shared" si="0"/>
        <v>2.8351014533313559</v>
      </c>
      <c r="M32" s="1">
        <v>-122</v>
      </c>
      <c r="N32" s="5">
        <f t="shared" si="8"/>
        <v>3.2199999999999998</v>
      </c>
      <c r="O32" s="3">
        <f t="shared" si="9"/>
        <v>-2.1293016874330819</v>
      </c>
      <c r="P32" s="3">
        <f t="shared" si="10"/>
        <v>5.6199601914217405E-2</v>
      </c>
      <c r="Q32" s="3">
        <f t="shared" si="1"/>
        <v>-2.1759811092912589</v>
      </c>
    </row>
    <row r="33" spans="1:17">
      <c r="A33" s="4">
        <v>450.3</v>
      </c>
      <c r="B33" s="4">
        <f t="shared" si="3"/>
        <v>2.4515000000000002</v>
      </c>
      <c r="C33" s="4">
        <f t="shared" si="2"/>
        <v>2829.3183438229676</v>
      </c>
      <c r="D33" s="5">
        <f t="shared" si="4"/>
        <v>15.403228780550757</v>
      </c>
      <c r="E33" s="3">
        <v>2.97</v>
      </c>
      <c r="F33" s="3">
        <f t="shared" si="11"/>
        <v>3.4850000000000006E-2</v>
      </c>
      <c r="G33" s="2">
        <v>4.9800000000000004</v>
      </c>
      <c r="H33" s="2">
        <f t="shared" si="5"/>
        <v>2.69E-2</v>
      </c>
      <c r="I33" s="12">
        <f t="shared" si="6"/>
        <v>1.6767676767676769</v>
      </c>
      <c r="J33" s="12">
        <f t="shared" si="7"/>
        <v>2.8732442267795807E-2</v>
      </c>
      <c r="K33" s="12">
        <f t="shared" si="0"/>
        <v>1.6358811085275533</v>
      </c>
      <c r="M33" s="1">
        <v>-147</v>
      </c>
      <c r="N33" s="5">
        <f t="shared" si="8"/>
        <v>3.4699999999999998</v>
      </c>
      <c r="O33" s="3">
        <f t="shared" si="9"/>
        <v>-2.5656340004316647</v>
      </c>
      <c r="P33" s="3">
        <f t="shared" si="10"/>
        <v>6.0562925044203228E-2</v>
      </c>
      <c r="Q33" s="3">
        <f t="shared" si="1"/>
        <v>-2.5789737724190185</v>
      </c>
    </row>
    <row r="34" spans="1:17">
      <c r="A34" s="4">
        <v>500.4</v>
      </c>
      <c r="B34" s="4">
        <f t="shared" si="3"/>
        <v>2.702</v>
      </c>
      <c r="C34" s="4">
        <f t="shared" si="2"/>
        <v>3144.1059277126647</v>
      </c>
      <c r="D34" s="5">
        <f t="shared" si="4"/>
        <v>16.977166699999241</v>
      </c>
      <c r="E34" s="3">
        <v>3.33</v>
      </c>
      <c r="F34" s="3">
        <f t="shared" si="11"/>
        <v>3.6650000000000002E-2</v>
      </c>
      <c r="G34" s="2">
        <v>3.6</v>
      </c>
      <c r="H34" s="2">
        <f t="shared" si="5"/>
        <v>2.0000000000000004E-2</v>
      </c>
      <c r="I34" s="12">
        <f t="shared" si="6"/>
        <v>1.0810810810810811</v>
      </c>
      <c r="J34" s="12">
        <f t="shared" si="7"/>
        <v>1.7904390877363854E-2</v>
      </c>
      <c r="K34" s="12">
        <f t="shared" si="0"/>
        <v>1.0575302809351652</v>
      </c>
      <c r="M34" s="1">
        <v>-155</v>
      </c>
      <c r="N34" s="5">
        <f t="shared" si="8"/>
        <v>3.55</v>
      </c>
      <c r="O34" s="3">
        <f t="shared" si="9"/>
        <v>-2.7052603405912108</v>
      </c>
      <c r="P34" s="3">
        <f t="shared" si="10"/>
        <v>6.1959188445798695E-2</v>
      </c>
      <c r="Q34" s="3">
        <f t="shared" si="1"/>
        <v>-2.748347204633296</v>
      </c>
    </row>
    <row r="35" spans="1:17">
      <c r="A35" s="21">
        <v>600.6</v>
      </c>
      <c r="B35" s="4">
        <f t="shared" si="3"/>
        <v>3.2030000000000003</v>
      </c>
      <c r="C35" s="4">
        <f t="shared" si="2"/>
        <v>3773.6810954920597</v>
      </c>
      <c r="D35" s="5">
        <f t="shared" si="4"/>
        <v>20.125042538896217</v>
      </c>
      <c r="E35" s="3">
        <v>3.68</v>
      </c>
      <c r="F35" s="3">
        <f t="shared" si="11"/>
        <v>3.8400000000000004E-2</v>
      </c>
      <c r="G35" s="2">
        <v>2.15</v>
      </c>
      <c r="H35" s="2">
        <f t="shared" si="5"/>
        <v>1.2749999999999999E-2</v>
      </c>
      <c r="I35" s="12">
        <f t="shared" si="6"/>
        <v>0.58423913043478259</v>
      </c>
      <c r="J35" s="12">
        <f t="shared" si="7"/>
        <v>9.5610822306238189E-3</v>
      </c>
      <c r="K35" s="12">
        <f t="shared" si="0"/>
        <v>0.57025867069150138</v>
      </c>
      <c r="M35" s="1">
        <v>-164</v>
      </c>
      <c r="N35" s="5">
        <f t="shared" si="8"/>
        <v>3.64</v>
      </c>
      <c r="O35" s="3">
        <f t="shared" si="9"/>
        <v>-2.8623399732707</v>
      </c>
      <c r="P35" s="3">
        <f t="shared" si="10"/>
        <v>6.3529984772593598E-2</v>
      </c>
      <c r="Q35" s="3">
        <f t="shared" si="1"/>
        <v>-2.8909730165874135</v>
      </c>
    </row>
    <row r="36" spans="1:17">
      <c r="A36" s="4">
        <v>700.7</v>
      </c>
      <c r="B36" s="4">
        <f t="shared" si="3"/>
        <v>3.7035000000000005</v>
      </c>
      <c r="C36" s="4">
        <f t="shared" si="2"/>
        <v>4402.627944740736</v>
      </c>
      <c r="D36" s="5">
        <f t="shared" si="4"/>
        <v>23.269776785139602</v>
      </c>
      <c r="E36" s="3">
        <v>3.7909999999999999</v>
      </c>
      <c r="F36" s="3">
        <f t="shared" si="11"/>
        <v>3.8955000000000004E-2</v>
      </c>
      <c r="G36" s="2">
        <v>1.53</v>
      </c>
      <c r="H36" s="2">
        <f t="shared" si="5"/>
        <v>9.6500000000000006E-3</v>
      </c>
      <c r="I36" s="12">
        <f t="shared" si="6"/>
        <v>0.40358744394618834</v>
      </c>
      <c r="J36" s="12">
        <f t="shared" si="7"/>
        <v>6.6926269794048464E-3</v>
      </c>
      <c r="K36" s="12">
        <f t="shared" si="0"/>
        <v>0.36749883040899045</v>
      </c>
      <c r="M36" s="1">
        <v>-165</v>
      </c>
      <c r="N36" s="5">
        <f t="shared" si="8"/>
        <v>3.6500000000000004</v>
      </c>
      <c r="O36" s="3">
        <f t="shared" si="9"/>
        <v>-2.8797932657906435</v>
      </c>
      <c r="P36" s="3">
        <f t="shared" si="10"/>
        <v>6.3704517697793034E-2</v>
      </c>
      <c r="Q36" s="3">
        <f t="shared" si="1"/>
        <v>-2.9540330333758229</v>
      </c>
    </row>
    <row r="37" spans="1:17">
      <c r="A37" s="21">
        <v>1005</v>
      </c>
      <c r="B37" s="4">
        <f t="shared" si="3"/>
        <v>5.2250000000000005</v>
      </c>
      <c r="C37" s="4">
        <f t="shared" si="2"/>
        <v>6314.6012337154843</v>
      </c>
      <c r="D37" s="5">
        <f t="shared" si="4"/>
        <v>32.829643230013339</v>
      </c>
      <c r="E37" s="29">
        <v>3.84</v>
      </c>
      <c r="F37" s="29">
        <f t="shared" si="11"/>
        <v>3.9199999999999999E-2</v>
      </c>
      <c r="G37" s="23">
        <v>0.83</v>
      </c>
      <c r="H37" s="23">
        <f t="shared" si="5"/>
        <v>6.1500000000000001E-3</v>
      </c>
      <c r="I37" s="12">
        <f t="shared" si="6"/>
        <v>0.21614583333333334</v>
      </c>
      <c r="J37" s="12">
        <f t="shared" si="7"/>
        <v>3.8080512152777785E-3</v>
      </c>
      <c r="K37" s="12">
        <f t="shared" si="0"/>
        <v>0.1515845508552093</v>
      </c>
      <c r="M37" s="30">
        <v>-175</v>
      </c>
      <c r="N37" s="22">
        <f t="shared" si="8"/>
        <v>3.75</v>
      </c>
      <c r="O37" s="3">
        <f t="shared" si="9"/>
        <v>-3.0543261909900763</v>
      </c>
      <c r="P37" s="3">
        <f t="shared" si="10"/>
        <v>6.5449846949787352E-2</v>
      </c>
      <c r="Q37" s="3">
        <f t="shared" si="1"/>
        <v>-3.0310556408398854</v>
      </c>
    </row>
    <row r="38" spans="1:17">
      <c r="A38" s="4">
        <v>2000</v>
      </c>
      <c r="C38" s="4">
        <f>2*PI()*A38</f>
        <v>12566.370614359172</v>
      </c>
      <c r="K38" s="12">
        <f>(1/($E$6*C38/1000000))/SQRT(($I$9+$E$9)^2+(($I$6*C38/1000)-1/($E$6*C38/1000000))^2)</f>
        <v>3.4526713850205691E-2</v>
      </c>
      <c r="Q38" s="3">
        <f>ATAN2(0,-1/($E$6*C38/1000000))-ATAN2($I$9+$E$9,($I$6*C38/1000)-1/($E$6*C38/1000000))</f>
        <v>-3.091569814342324</v>
      </c>
    </row>
    <row r="39" spans="1:17">
      <c r="A39" s="4">
        <v>3500</v>
      </c>
      <c r="C39" s="4">
        <f>2*PI()*A39</f>
        <v>21991.148575128551</v>
      </c>
      <c r="K39" s="12">
        <f>(1/($E$6*C39/1000000))/SQRT(($I$9+$E$9)^2+(($I$6*C39/1000)-1/($E$6*C39/1000000))^2)</f>
        <v>1.1027011457992836E-2</v>
      </c>
      <c r="Q39" s="3">
        <f>ATAN2(0,-1/($E$6*C39/1000000))-ATAN2($I$9+$E$9,($I$6*C39/1000)-1/($E$6*C39/1000000))</f>
        <v>-3.1136424884462732</v>
      </c>
    </row>
    <row r="40" spans="1:17">
      <c r="A40" s="4"/>
      <c r="B40" s="4"/>
      <c r="C40" s="4"/>
      <c r="D40" s="5"/>
      <c r="E40" s="2"/>
      <c r="F40" s="2"/>
      <c r="G40" s="2"/>
      <c r="H40" s="2"/>
      <c r="I40" s="12"/>
      <c r="J40" s="12"/>
      <c r="K40" s="12"/>
      <c r="M40" s="1"/>
      <c r="N40" s="5"/>
      <c r="O40" s="3"/>
      <c r="P40" s="3"/>
      <c r="Q40" s="3"/>
    </row>
    <row r="41" spans="1:17">
      <c r="A41" s="4"/>
      <c r="B41" s="4"/>
      <c r="C41" s="4"/>
      <c r="D41" s="5"/>
      <c r="E41" s="2"/>
      <c r="F41" s="2"/>
      <c r="G41" s="2"/>
      <c r="H41" s="2"/>
      <c r="I41" s="12"/>
      <c r="J41" s="12"/>
      <c r="K41" s="12"/>
      <c r="M41" s="1"/>
      <c r="N41" s="5"/>
      <c r="O41" s="3"/>
      <c r="P41" s="3"/>
      <c r="Q41" s="3"/>
    </row>
    <row r="42" spans="1:17">
      <c r="A42" s="4"/>
      <c r="B42" s="4"/>
      <c r="C42" s="4"/>
      <c r="D42" s="5"/>
      <c r="E42" s="2"/>
      <c r="F42" s="2"/>
      <c r="G42" s="2"/>
      <c r="H42" s="2"/>
      <c r="I42" s="12"/>
      <c r="J42" s="12"/>
      <c r="K42" s="12"/>
      <c r="M42" s="1"/>
      <c r="N42" s="5"/>
      <c r="O42" s="3"/>
      <c r="P42" s="3"/>
      <c r="Q42" s="3"/>
    </row>
    <row r="43" spans="1:17">
      <c r="A43" s="4"/>
      <c r="B43" s="4"/>
      <c r="C43" s="4"/>
      <c r="D43" s="5"/>
      <c r="E43" s="2"/>
      <c r="F43" s="2"/>
      <c r="G43" s="2"/>
      <c r="H43" s="2"/>
      <c r="I43" s="12"/>
      <c r="J43" s="12"/>
      <c r="K43" s="12"/>
      <c r="M43" s="1"/>
      <c r="N43" s="5"/>
      <c r="O43" s="3"/>
      <c r="P43" s="3"/>
      <c r="Q43" s="3"/>
    </row>
    <row r="44" spans="1:17">
      <c r="A44" s="4"/>
      <c r="B44" s="4"/>
      <c r="C44" s="4"/>
      <c r="D44" s="5"/>
      <c r="E44" s="2"/>
      <c r="F44" s="2"/>
      <c r="G44" s="2"/>
      <c r="H44" s="2"/>
      <c r="I44" s="12"/>
      <c r="J44" s="12"/>
      <c r="K44" s="12"/>
      <c r="M44" s="1"/>
      <c r="N44" s="5"/>
      <c r="O44" s="3"/>
      <c r="P44" s="3"/>
      <c r="Q44" s="3"/>
    </row>
    <row r="45" spans="1:17">
      <c r="A45" s="4"/>
      <c r="B45" s="4"/>
      <c r="C45" s="4"/>
      <c r="D45" s="5"/>
      <c r="E45" s="2"/>
      <c r="F45" s="2"/>
      <c r="G45" s="2"/>
      <c r="H45" s="2"/>
      <c r="I45" s="12"/>
      <c r="J45" s="12"/>
      <c r="K45" s="12"/>
      <c r="M45" s="1"/>
      <c r="N45" s="5"/>
      <c r="O45" s="3"/>
      <c r="P45" s="3"/>
      <c r="Q45" s="3"/>
    </row>
    <row r="46" spans="1:17">
      <c r="A46" s="4"/>
      <c r="B46" s="4"/>
      <c r="C46" s="4"/>
      <c r="D46" s="5"/>
      <c r="E46" s="2"/>
      <c r="F46" s="2"/>
      <c r="G46" s="2"/>
      <c r="H46" s="2"/>
      <c r="I46" s="12"/>
      <c r="J46" s="12"/>
      <c r="K46" s="12"/>
      <c r="M46" s="1"/>
      <c r="N46" s="5"/>
      <c r="O46" s="3"/>
      <c r="P46" s="3"/>
      <c r="Q46" s="3"/>
    </row>
    <row r="47" spans="1:17">
      <c r="A47" s="4"/>
      <c r="B47" s="4"/>
      <c r="C47" s="4"/>
      <c r="D47" s="5"/>
      <c r="E47" s="2"/>
      <c r="F47" s="2"/>
      <c r="G47" s="2"/>
      <c r="H47" s="2"/>
      <c r="I47" s="12"/>
      <c r="J47" s="12"/>
      <c r="K47" s="12"/>
      <c r="M47" s="1"/>
      <c r="N47" s="5"/>
      <c r="O47" s="3"/>
      <c r="P47" s="3"/>
      <c r="Q47" s="3"/>
    </row>
    <row r="48" spans="1:17">
      <c r="A48" s="4"/>
      <c r="B48" s="4"/>
      <c r="C48" s="4"/>
      <c r="D48" s="5"/>
      <c r="E48" s="2"/>
      <c r="F48" s="2"/>
      <c r="G48" s="2"/>
      <c r="H48" s="2"/>
      <c r="I48" s="12"/>
      <c r="J48" s="12"/>
      <c r="K48" s="12"/>
      <c r="M48" s="1"/>
      <c r="N48" s="5"/>
      <c r="O48" s="3"/>
      <c r="P48" s="3"/>
      <c r="Q48" s="3"/>
    </row>
    <row r="49" spans="1:17">
      <c r="A49" s="4"/>
      <c r="B49" s="4"/>
      <c r="C49" s="25"/>
      <c r="D49" s="22"/>
      <c r="E49" s="23"/>
      <c r="F49" s="23"/>
      <c r="G49" s="23"/>
      <c r="H49" s="23"/>
      <c r="I49" s="26"/>
      <c r="J49" s="12"/>
      <c r="K49" s="12"/>
      <c r="M49" s="1"/>
      <c r="N49" s="5"/>
      <c r="O49" s="3"/>
      <c r="P49" s="3"/>
      <c r="Q49" s="3"/>
    </row>
    <row r="50" spans="1:17">
      <c r="A50" s="4"/>
      <c r="B50" s="4"/>
      <c r="C50" s="27"/>
      <c r="D50" s="22"/>
      <c r="E50" s="23"/>
      <c r="F50" s="23"/>
      <c r="G50" s="23"/>
      <c r="H50" s="23"/>
      <c r="I50" s="28"/>
      <c r="J50" s="12"/>
      <c r="K50" s="12"/>
      <c r="M50" s="1"/>
      <c r="N50" s="5"/>
      <c r="O50" s="3"/>
      <c r="P50" s="3"/>
      <c r="Q50" s="3"/>
    </row>
    <row r="51" spans="1:17">
      <c r="A51" s="4"/>
      <c r="B51" s="4"/>
      <c r="C51" s="4"/>
      <c r="D51" s="5"/>
      <c r="E51" s="2"/>
      <c r="F51" s="2"/>
      <c r="G51" s="2"/>
      <c r="H51" s="2"/>
      <c r="I51" s="12"/>
      <c r="J51" s="12"/>
      <c r="K51" s="12"/>
      <c r="M51" s="1"/>
      <c r="N51" s="5"/>
      <c r="O51" s="3"/>
      <c r="P51" s="3"/>
      <c r="Q51" s="3"/>
    </row>
    <row r="52" spans="1:17">
      <c r="A52" s="4"/>
      <c r="B52" s="4"/>
      <c r="C52" s="4"/>
      <c r="D52" s="5"/>
      <c r="E52" s="2"/>
      <c r="F52" s="2"/>
      <c r="G52" s="2"/>
      <c r="H52" s="2"/>
      <c r="I52" s="12"/>
      <c r="J52" s="12"/>
      <c r="K52" s="12"/>
      <c r="M52" s="1"/>
      <c r="N52" s="5"/>
      <c r="O52" s="3"/>
      <c r="P52" s="3"/>
      <c r="Q52" s="3"/>
    </row>
    <row r="53" spans="1:17">
      <c r="A53" s="4"/>
      <c r="B53" s="4"/>
      <c r="C53" s="4"/>
      <c r="D53" s="5"/>
      <c r="E53" s="2"/>
      <c r="F53" s="2"/>
      <c r="G53" s="2"/>
      <c r="H53" s="2"/>
      <c r="I53" s="12"/>
      <c r="J53" s="12"/>
      <c r="K53" s="12"/>
      <c r="M53" s="1"/>
      <c r="N53" s="5"/>
      <c r="O53" s="3"/>
      <c r="P53" s="3"/>
      <c r="Q53" s="3"/>
    </row>
    <row r="54" spans="1:17">
      <c r="A54" s="4"/>
      <c r="B54" s="4"/>
      <c r="C54" s="4"/>
      <c r="D54" s="5"/>
      <c r="E54" s="2"/>
      <c r="F54" s="2"/>
      <c r="G54" s="2"/>
      <c r="H54" s="2"/>
      <c r="I54" s="12"/>
      <c r="J54" s="12"/>
      <c r="K54" s="12"/>
      <c r="M54" s="1"/>
      <c r="N54" s="5"/>
      <c r="O54" s="3"/>
      <c r="P54" s="3"/>
      <c r="Q54" s="3"/>
    </row>
    <row r="55" spans="1:17">
      <c r="A55" s="4"/>
      <c r="B55" s="4"/>
      <c r="C55" s="4"/>
      <c r="D55" s="5"/>
      <c r="E55" s="2"/>
      <c r="F55" s="2"/>
      <c r="G55" s="2"/>
      <c r="H55" s="2"/>
      <c r="I55" s="12"/>
      <c r="J55" s="12"/>
      <c r="K55" s="12"/>
      <c r="M55" s="1"/>
      <c r="N55" s="5"/>
      <c r="O55" s="3"/>
      <c r="P55" s="3"/>
      <c r="Q55" s="3"/>
    </row>
    <row r="56" spans="1:17">
      <c r="A56" s="4"/>
      <c r="B56" s="4"/>
      <c r="C56" s="4"/>
      <c r="D56" s="5"/>
      <c r="E56" s="2"/>
      <c r="F56" s="2"/>
      <c r="G56" s="2"/>
      <c r="H56" s="2"/>
      <c r="I56" s="12"/>
      <c r="J56" s="12"/>
      <c r="K56" s="12"/>
      <c r="M56" s="1"/>
      <c r="N56" s="5"/>
      <c r="O56" s="3"/>
      <c r="P56" s="3"/>
      <c r="Q56" s="3"/>
    </row>
    <row r="57" spans="1:17">
      <c r="A57" s="4"/>
      <c r="B57" s="4"/>
      <c r="C57" s="4"/>
      <c r="D57" s="5"/>
      <c r="E57" s="2"/>
      <c r="F57" s="2"/>
      <c r="G57" s="2"/>
      <c r="H57" s="2"/>
      <c r="I57" s="12"/>
      <c r="J57" s="12"/>
      <c r="K57" s="12"/>
      <c r="M57" s="1"/>
      <c r="N57" s="5"/>
      <c r="O57" s="3"/>
      <c r="P57" s="3"/>
      <c r="Q57" s="3"/>
    </row>
    <row r="58" spans="1:17">
      <c r="A58" s="4"/>
      <c r="B58" s="4"/>
      <c r="C58" s="4"/>
      <c r="D58" s="5"/>
      <c r="E58" s="2"/>
      <c r="F58" s="2"/>
      <c r="G58" s="2"/>
      <c r="H58" s="2"/>
      <c r="I58" s="12"/>
      <c r="J58" s="12"/>
      <c r="K58" s="12"/>
      <c r="M58" s="1"/>
      <c r="N58" s="5"/>
      <c r="O58" s="3"/>
      <c r="P58" s="3"/>
      <c r="Q58" s="3"/>
    </row>
    <row r="59" spans="1:17">
      <c r="A59" s="4"/>
      <c r="B59" s="4"/>
      <c r="C59" s="4"/>
      <c r="D59" s="5"/>
      <c r="E59" s="2"/>
      <c r="F59" s="2"/>
      <c r="G59" s="2"/>
      <c r="H59" s="2"/>
      <c r="I59" s="12"/>
      <c r="J59" s="12"/>
      <c r="K59" s="12"/>
      <c r="M59" s="1"/>
      <c r="N59" s="5"/>
      <c r="O59" s="3"/>
      <c r="P59" s="3"/>
      <c r="Q59" s="3"/>
    </row>
    <row r="60" spans="1:17">
      <c r="A60" s="4"/>
      <c r="B60" s="4"/>
      <c r="C60" s="4"/>
      <c r="D60" s="5"/>
      <c r="E60" s="2"/>
      <c r="F60" s="2"/>
      <c r="G60" s="2"/>
      <c r="H60" s="2"/>
      <c r="I60" s="12"/>
      <c r="J60" s="12"/>
      <c r="K60" s="12"/>
      <c r="M60" s="1"/>
      <c r="N60" s="5"/>
      <c r="O60" s="3"/>
      <c r="P60" s="3"/>
      <c r="Q60" s="3"/>
    </row>
    <row r="61" spans="1:17">
      <c r="A61" s="4"/>
      <c r="B61" s="4"/>
      <c r="C61" s="21"/>
      <c r="D61" s="22"/>
      <c r="E61" s="23"/>
      <c r="F61" s="23"/>
      <c r="G61" s="23"/>
      <c r="H61" s="23"/>
      <c r="I61" s="24"/>
      <c r="J61" s="12"/>
      <c r="K61" s="12"/>
      <c r="M61" s="1"/>
      <c r="N61" s="5"/>
      <c r="O61" s="3"/>
      <c r="P61" s="3"/>
      <c r="Q61" s="3"/>
    </row>
    <row r="62" spans="1:17">
      <c r="A62" s="4"/>
      <c r="B62" s="4"/>
      <c r="C62" s="21"/>
      <c r="D62" s="22"/>
      <c r="E62" s="23"/>
      <c r="F62" s="23"/>
      <c r="G62" s="23"/>
      <c r="H62" s="23"/>
      <c r="I62" s="24"/>
      <c r="J62" s="12"/>
      <c r="K62" s="12"/>
      <c r="M62" s="1"/>
      <c r="N62" s="5"/>
      <c r="O62" s="3"/>
      <c r="P62" s="3"/>
      <c r="Q62" s="3"/>
    </row>
    <row r="63" spans="1:17">
      <c r="A63" s="4"/>
      <c r="B63" s="4"/>
      <c r="C63" s="21"/>
      <c r="D63" s="22"/>
      <c r="E63" s="23"/>
      <c r="F63" s="23"/>
      <c r="G63" s="23"/>
      <c r="H63" s="23"/>
      <c r="I63" s="24"/>
      <c r="J63" s="12"/>
      <c r="K63" s="12"/>
      <c r="M63" s="1"/>
      <c r="N63" s="5"/>
      <c r="O63" s="3"/>
      <c r="P63" s="3"/>
      <c r="Q63" s="3"/>
    </row>
    <row r="64" spans="1:17">
      <c r="A64" s="4"/>
      <c r="B64" s="4"/>
      <c r="C64" s="4"/>
      <c r="D64" s="5"/>
      <c r="E64" s="2"/>
      <c r="F64" s="2"/>
      <c r="G64" s="2"/>
      <c r="H64" s="2"/>
      <c r="I64" s="12"/>
      <c r="J64" s="12"/>
      <c r="K64" s="12"/>
      <c r="M64" s="1"/>
      <c r="N64" s="5"/>
      <c r="O64" s="3"/>
      <c r="P64" s="3"/>
      <c r="Q64" s="3"/>
    </row>
    <row r="65" spans="1:17">
      <c r="A65" s="4"/>
      <c r="B65" s="4"/>
      <c r="C65" s="4"/>
      <c r="D65" s="5"/>
      <c r="E65" s="2"/>
      <c r="F65" s="2"/>
      <c r="G65" s="2"/>
      <c r="H65" s="2"/>
      <c r="I65" s="12"/>
      <c r="J65" s="12"/>
      <c r="K65" s="12"/>
      <c r="M65" s="1"/>
      <c r="N65" s="5"/>
      <c r="O65" s="3"/>
      <c r="P65" s="3"/>
      <c r="Q65" s="3"/>
    </row>
    <row r="66" spans="1:17">
      <c r="A66" s="4"/>
      <c r="B66" s="4"/>
      <c r="C66" s="4"/>
      <c r="D66" s="5"/>
      <c r="E66" s="2"/>
      <c r="F66" s="2"/>
      <c r="G66" s="2"/>
      <c r="H66" s="2"/>
      <c r="I66" s="12"/>
      <c r="J66" s="12"/>
      <c r="K66" s="12"/>
      <c r="M66" s="1"/>
      <c r="N66" s="5"/>
      <c r="O66" s="3"/>
      <c r="P66" s="3"/>
      <c r="Q66" s="3"/>
    </row>
    <row r="67" spans="1:17">
      <c r="A67" s="4"/>
      <c r="B67" s="4"/>
      <c r="C67" s="4"/>
      <c r="D67" s="5"/>
      <c r="E67" s="2"/>
      <c r="F67" s="2"/>
      <c r="G67" s="2"/>
      <c r="H67" s="2"/>
      <c r="I67" s="12"/>
      <c r="J67" s="12"/>
      <c r="K67" s="12"/>
      <c r="M67" s="1"/>
      <c r="N67" s="5"/>
      <c r="O67" s="3"/>
      <c r="P67" s="3"/>
      <c r="Q67" s="3"/>
    </row>
    <row r="68" spans="1:17">
      <c r="A68" s="4"/>
      <c r="B68" s="4"/>
      <c r="C68" s="4"/>
      <c r="D68" s="5"/>
      <c r="E68" s="2"/>
      <c r="F68" s="2"/>
      <c r="G68" s="2"/>
      <c r="H68" s="2"/>
      <c r="I68" s="12"/>
      <c r="J68" s="12"/>
      <c r="K68" s="12"/>
      <c r="M68" s="1"/>
      <c r="N68" s="5"/>
      <c r="O68" s="3"/>
      <c r="P68" s="3"/>
      <c r="Q68" s="3"/>
    </row>
    <row r="69" spans="1:17">
      <c r="A69" s="4"/>
      <c r="B69" s="4"/>
      <c r="C69" s="4"/>
      <c r="D69" s="5"/>
      <c r="E69" s="2"/>
      <c r="F69" s="2"/>
      <c r="G69" s="2"/>
      <c r="H69" s="2"/>
      <c r="I69" s="12"/>
      <c r="J69" s="12"/>
      <c r="K69" s="12"/>
      <c r="M69" s="1"/>
      <c r="N69" s="5"/>
      <c r="O69" s="3"/>
      <c r="P69" s="3"/>
      <c r="Q69" s="3"/>
    </row>
    <row r="70" spans="1:17">
      <c r="A70" s="4"/>
      <c r="B70" s="4"/>
      <c r="C70" s="4"/>
      <c r="D70" s="5"/>
      <c r="E70" s="2"/>
      <c r="F70" s="2"/>
      <c r="G70" s="2"/>
      <c r="H70" s="2"/>
      <c r="I70" s="12"/>
      <c r="J70" s="12"/>
      <c r="K70" s="12"/>
      <c r="M70" s="1"/>
      <c r="N70" s="5"/>
      <c r="O70" s="3"/>
      <c r="P70" s="3"/>
      <c r="Q70" s="3"/>
    </row>
    <row r="71" spans="1:17">
      <c r="A71" s="4"/>
      <c r="B71" s="4"/>
      <c r="C71" s="4"/>
      <c r="D71" s="5"/>
      <c r="E71" s="2"/>
      <c r="F71" s="2"/>
      <c r="G71" s="2"/>
      <c r="H71" s="2"/>
      <c r="I71" s="12"/>
      <c r="J71" s="12"/>
      <c r="K71" s="12"/>
      <c r="M71" s="1"/>
      <c r="N71" s="5"/>
      <c r="O71" s="3"/>
      <c r="P71" s="3"/>
      <c r="Q71" s="3"/>
    </row>
    <row r="72" spans="1:17">
      <c r="A72" s="4"/>
      <c r="B72" s="4"/>
      <c r="C72" s="4"/>
      <c r="D72" s="5"/>
      <c r="E72" s="2"/>
      <c r="F72" s="2"/>
      <c r="G72" s="2"/>
      <c r="H72" s="2"/>
      <c r="I72" s="12"/>
      <c r="J72" s="12"/>
      <c r="K72" s="12"/>
      <c r="M72" s="1"/>
      <c r="N72" s="5"/>
      <c r="O72" s="3"/>
      <c r="P72" s="3"/>
      <c r="Q72" s="3"/>
    </row>
    <row r="73" spans="1:17">
      <c r="A73" s="4"/>
      <c r="B73" s="4"/>
      <c r="C73" s="4"/>
      <c r="D73" s="5"/>
      <c r="E73" s="2"/>
      <c r="F73" s="2"/>
      <c r="G73" s="2"/>
      <c r="H73" s="2"/>
      <c r="I73" s="12"/>
      <c r="J73" s="12"/>
      <c r="K73" s="12"/>
      <c r="M73" s="1"/>
      <c r="N73" s="5"/>
      <c r="O73" s="3"/>
      <c r="P73" s="3"/>
      <c r="Q73" s="3"/>
    </row>
    <row r="74" spans="1:17">
      <c r="A74" s="4"/>
      <c r="B74" s="4"/>
      <c r="C74" s="4"/>
      <c r="D74" s="5"/>
      <c r="E74" s="2"/>
      <c r="F74" s="2"/>
      <c r="G74" s="2"/>
      <c r="H74" s="2"/>
      <c r="I74" s="12"/>
      <c r="J74" s="12"/>
      <c r="K74" s="12"/>
      <c r="M74" s="1"/>
      <c r="N74" s="5"/>
      <c r="O74" s="3"/>
      <c r="P74" s="3"/>
      <c r="Q74" s="3"/>
    </row>
    <row r="75" spans="1:17">
      <c r="A75" s="4"/>
      <c r="B75" s="4"/>
      <c r="C75" s="4"/>
      <c r="D75" s="5"/>
      <c r="E75" s="2"/>
      <c r="F75" s="2"/>
      <c r="G75" s="2"/>
      <c r="H75" s="2"/>
      <c r="I75" s="12"/>
      <c r="J75" s="12"/>
      <c r="K75" s="12"/>
      <c r="M75" s="1"/>
      <c r="N75" s="5"/>
      <c r="O75" s="3"/>
      <c r="P75" s="3"/>
      <c r="Q75" s="3"/>
    </row>
    <row r="76" spans="1:17">
      <c r="A76" s="4"/>
      <c r="B76" s="4"/>
      <c r="C76" s="4"/>
      <c r="D76" s="5"/>
      <c r="E76" s="2"/>
      <c r="F76" s="2"/>
      <c r="G76" s="2"/>
      <c r="H76" s="2"/>
      <c r="I76" s="12"/>
      <c r="J76" s="12"/>
      <c r="K76" s="12"/>
      <c r="M76" s="1"/>
      <c r="N76" s="5"/>
      <c r="O76" s="3"/>
      <c r="P76" s="3"/>
      <c r="Q76" s="3"/>
    </row>
    <row r="77" spans="1:17">
      <c r="A77" s="4"/>
      <c r="B77" s="4"/>
      <c r="C77" s="4"/>
      <c r="D77" s="5"/>
      <c r="E77" s="2"/>
      <c r="F77" s="2"/>
      <c r="G77" s="2"/>
      <c r="H77" s="2"/>
      <c r="I77" s="12"/>
      <c r="J77" s="12"/>
      <c r="K77" s="12"/>
      <c r="M77" s="1"/>
      <c r="N77" s="5"/>
      <c r="O77" s="3"/>
      <c r="P77" s="3"/>
      <c r="Q77" s="3"/>
    </row>
    <row r="78" spans="1:17">
      <c r="A78" s="4"/>
      <c r="B78" s="4"/>
      <c r="C78" s="4"/>
      <c r="D78" s="5"/>
      <c r="E78" s="2"/>
      <c r="F78" s="2"/>
      <c r="G78" s="2"/>
      <c r="H78" s="2"/>
      <c r="I78" s="12"/>
      <c r="J78" s="12"/>
      <c r="K78" s="12"/>
      <c r="M78" s="1"/>
      <c r="N78" s="5"/>
      <c r="O78" s="3"/>
      <c r="P78" s="3"/>
      <c r="Q78" s="3"/>
    </row>
    <row r="79" spans="1:17">
      <c r="A79" s="4"/>
      <c r="B79" s="4"/>
      <c r="C79" s="4"/>
      <c r="D79" s="5"/>
      <c r="E79" s="2"/>
      <c r="F79" s="2"/>
      <c r="G79" s="2"/>
      <c r="H79" s="2"/>
      <c r="I79" s="12"/>
      <c r="J79" s="12"/>
      <c r="K79" s="12"/>
      <c r="M79" s="1"/>
      <c r="N79" s="5"/>
      <c r="O79" s="3"/>
      <c r="P79" s="3"/>
      <c r="Q79" s="3"/>
    </row>
    <row r="80" spans="1:17">
      <c r="A80" s="4"/>
      <c r="B80" s="4"/>
      <c r="C80" s="4"/>
      <c r="D80" s="5"/>
      <c r="E80" s="2"/>
      <c r="F80" s="2"/>
      <c r="G80" s="2"/>
      <c r="H80" s="2"/>
      <c r="I80" s="12"/>
      <c r="J80" s="12"/>
      <c r="K80" s="12"/>
      <c r="M80" s="1"/>
      <c r="N80" s="5"/>
      <c r="O80" s="3"/>
      <c r="P80" s="3"/>
      <c r="Q80" s="3"/>
    </row>
    <row r="81" spans="1:17">
      <c r="A81" s="4"/>
      <c r="B81" s="4"/>
      <c r="C81" s="4"/>
      <c r="D81" s="5"/>
      <c r="E81" s="2"/>
      <c r="F81" s="2"/>
      <c r="G81" s="2"/>
      <c r="H81" s="2"/>
      <c r="I81" s="12"/>
      <c r="J81" s="12"/>
      <c r="K81" s="12"/>
      <c r="M81" s="1"/>
      <c r="N81" s="5"/>
      <c r="O81" s="3"/>
      <c r="P81" s="3"/>
      <c r="Q81" s="3"/>
    </row>
    <row r="82" spans="1:17">
      <c r="A82" s="4"/>
      <c r="B82" s="4"/>
      <c r="C82" s="4"/>
      <c r="D82" s="5"/>
      <c r="E82" s="2"/>
      <c r="F82" s="2"/>
      <c r="G82" s="2"/>
      <c r="H82" s="2"/>
      <c r="I82" s="12"/>
      <c r="J82" s="12"/>
      <c r="K82" s="12"/>
      <c r="M82" s="1"/>
      <c r="N82" s="5"/>
      <c r="O82" s="3"/>
      <c r="P82" s="3"/>
      <c r="Q82" s="3"/>
    </row>
    <row r="83" spans="1:17">
      <c r="A83" s="4"/>
      <c r="B83" s="4"/>
      <c r="C83" s="4"/>
      <c r="D83" s="5"/>
      <c r="E83" s="2"/>
      <c r="F83" s="2"/>
      <c r="G83" s="2"/>
      <c r="H83" s="2"/>
      <c r="I83" s="12"/>
      <c r="J83" s="12"/>
      <c r="K83" s="12"/>
      <c r="M83" s="1"/>
      <c r="N83" s="5"/>
      <c r="O83" s="3"/>
      <c r="P83" s="3"/>
      <c r="Q83" s="3"/>
    </row>
    <row r="84" spans="1:17">
      <c r="A84" s="4"/>
      <c r="B84" s="4"/>
      <c r="C84" s="4"/>
      <c r="D84" s="5"/>
      <c r="E84" s="2"/>
      <c r="F84" s="2"/>
      <c r="G84" s="2"/>
      <c r="H84" s="2"/>
      <c r="I84" s="12"/>
      <c r="J84" s="12"/>
      <c r="K84" s="12"/>
      <c r="M84" s="1"/>
      <c r="N84" s="5"/>
      <c r="O84" s="3"/>
      <c r="P84" s="3"/>
      <c r="Q84" s="3"/>
    </row>
    <row r="85" spans="1:17">
      <c r="A85" s="4"/>
      <c r="B85" s="4"/>
      <c r="C85" s="4"/>
      <c r="D85" s="5"/>
      <c r="E85" s="2"/>
      <c r="F85" s="2"/>
      <c r="G85" s="2"/>
      <c r="H85" s="2"/>
      <c r="I85" s="12"/>
      <c r="J85" s="12"/>
      <c r="K85" s="12"/>
      <c r="M85" s="1"/>
      <c r="N85" s="5"/>
      <c r="O85" s="3"/>
      <c r="P85" s="3"/>
      <c r="Q85" s="3"/>
    </row>
    <row r="86" spans="1:17">
      <c r="A86" s="4"/>
      <c r="B86" s="4"/>
      <c r="C86" s="4"/>
      <c r="D86" s="4"/>
      <c r="E86" s="2"/>
      <c r="F86" s="2"/>
      <c r="G86" s="2"/>
      <c r="H86" s="2"/>
      <c r="I86" s="12"/>
      <c r="J86" s="12"/>
      <c r="K86" s="12"/>
      <c r="M86" s="1"/>
      <c r="N86" s="5"/>
      <c r="O86" s="3"/>
      <c r="P86" s="3"/>
      <c r="Q86" s="3"/>
    </row>
    <row r="87" spans="1:17">
      <c r="A87" s="4"/>
      <c r="B87" s="4"/>
      <c r="C87" s="4"/>
      <c r="D87" s="5"/>
      <c r="E87" s="2"/>
      <c r="F87" s="2"/>
      <c r="G87" s="2"/>
      <c r="H87" s="2"/>
      <c r="I87" s="12"/>
      <c r="J87" s="12"/>
      <c r="K87" s="12"/>
      <c r="M87" s="1"/>
      <c r="N87" s="5"/>
      <c r="O87" s="3"/>
      <c r="P87" s="3"/>
      <c r="Q87" s="3"/>
    </row>
    <row r="88" spans="1:17">
      <c r="A88" s="4"/>
      <c r="B88" s="4"/>
      <c r="C88" s="4"/>
      <c r="D88" s="5"/>
      <c r="E88" s="2"/>
      <c r="F88" s="2"/>
      <c r="G88" s="2"/>
      <c r="H88" s="2"/>
      <c r="I88" s="12"/>
      <c r="J88" s="12"/>
      <c r="K88" s="12"/>
      <c r="M88" s="1"/>
      <c r="N88" s="5"/>
      <c r="O88" s="3"/>
      <c r="P88" s="3"/>
      <c r="Q88" s="3"/>
    </row>
    <row r="89" spans="1:17">
      <c r="A89" s="4"/>
      <c r="B89" s="4"/>
      <c r="C89" s="4"/>
      <c r="D89" s="5"/>
      <c r="E89" s="2"/>
      <c r="F89" s="2"/>
      <c r="G89" s="2"/>
      <c r="H89" s="2"/>
      <c r="I89" s="12"/>
      <c r="J89" s="12"/>
      <c r="K89" s="12"/>
      <c r="M89" s="1"/>
      <c r="N89" s="5"/>
      <c r="O89" s="3"/>
      <c r="P89" s="3"/>
      <c r="Q89" s="3"/>
    </row>
    <row r="90" spans="1:17">
      <c r="A90" s="4"/>
      <c r="B90" s="4"/>
      <c r="C90" s="4"/>
      <c r="D90" s="5"/>
      <c r="E90" s="2"/>
      <c r="F90" s="2"/>
      <c r="G90" s="2"/>
      <c r="H90" s="2"/>
      <c r="I90" s="12"/>
      <c r="J90" s="12"/>
      <c r="K90" s="12"/>
      <c r="M90" s="1"/>
      <c r="N90" s="5"/>
      <c r="O90" s="3"/>
      <c r="P90" s="3"/>
      <c r="Q90" s="3"/>
    </row>
    <row r="91" spans="1:17">
      <c r="A91" s="4"/>
      <c r="B91" s="4"/>
      <c r="C91" s="4"/>
      <c r="D91" s="5"/>
      <c r="E91" s="2"/>
      <c r="F91" s="2"/>
      <c r="G91" s="2"/>
      <c r="H91" s="2"/>
      <c r="I91" s="12"/>
      <c r="J91" s="12"/>
      <c r="K91" s="12"/>
      <c r="M91" s="1"/>
      <c r="N91" s="5"/>
      <c r="O91" s="3"/>
      <c r="P91" s="3"/>
      <c r="Q91" s="3"/>
    </row>
    <row r="92" spans="1:17">
      <c r="A92" s="4"/>
      <c r="B92" s="4"/>
      <c r="C92" s="4"/>
      <c r="D92" s="5"/>
      <c r="E92" s="2"/>
      <c r="F92" s="2"/>
      <c r="G92" s="2"/>
      <c r="H92" s="2"/>
      <c r="I92" s="12"/>
      <c r="J92" s="12"/>
      <c r="K92" s="12"/>
      <c r="M92" s="1"/>
      <c r="N92" s="5"/>
      <c r="O92" s="3"/>
      <c r="P92" s="3"/>
      <c r="Q92" s="3"/>
    </row>
    <row r="93" spans="1:17">
      <c r="A93" s="4"/>
      <c r="B93" s="4"/>
      <c r="C93" s="4"/>
      <c r="D93" s="5"/>
      <c r="E93" s="2"/>
      <c r="F93" s="2"/>
      <c r="G93" s="2"/>
      <c r="H93" s="2"/>
      <c r="I93" s="12"/>
      <c r="J93" s="12"/>
      <c r="K93" s="12"/>
      <c r="M93" s="1"/>
      <c r="N93" s="5"/>
      <c r="O93" s="3"/>
      <c r="P93" s="3"/>
      <c r="Q93" s="3"/>
    </row>
    <row r="94" spans="1:17">
      <c r="A94" s="4"/>
      <c r="B94" s="4"/>
      <c r="C94" s="4"/>
      <c r="D94" s="5"/>
      <c r="E94" s="2"/>
      <c r="F94" s="2"/>
      <c r="G94" s="2"/>
      <c r="H94" s="2"/>
      <c r="I94" s="12"/>
      <c r="J94" s="12"/>
      <c r="K94" s="12"/>
      <c r="M94" s="1"/>
      <c r="N94" s="5"/>
      <c r="O94" s="3"/>
      <c r="P94" s="3"/>
      <c r="Q94" s="3"/>
    </row>
    <row r="95" spans="1:17">
      <c r="A95" s="4"/>
      <c r="B95" s="4"/>
      <c r="C95" s="4"/>
      <c r="D95" s="5"/>
      <c r="E95" s="2"/>
      <c r="F95" s="2"/>
      <c r="G95" s="2"/>
      <c r="H95" s="2"/>
      <c r="I95" s="12"/>
      <c r="J95" s="12"/>
      <c r="K95" s="12"/>
      <c r="M95" s="1"/>
      <c r="N95" s="5"/>
      <c r="O95" s="3"/>
      <c r="P95" s="3"/>
      <c r="Q95" s="3"/>
    </row>
    <row r="96" spans="1:17">
      <c r="A96" s="4"/>
      <c r="B96" s="4"/>
      <c r="C96" s="4"/>
      <c r="D96" s="5"/>
      <c r="E96" s="2"/>
      <c r="F96" s="2"/>
      <c r="G96" s="2"/>
      <c r="H96" s="2"/>
      <c r="I96" s="12"/>
      <c r="J96" s="12"/>
      <c r="K96" s="12"/>
      <c r="M96" s="1"/>
      <c r="N96" s="5"/>
      <c r="O96" s="3"/>
      <c r="P96" s="3"/>
      <c r="Q96" s="3"/>
    </row>
    <row r="97" spans="1:17">
      <c r="A97" s="4"/>
      <c r="B97" s="4"/>
      <c r="C97" s="15"/>
      <c r="D97" s="5"/>
      <c r="E97" s="2"/>
      <c r="F97" s="2"/>
      <c r="G97" s="2"/>
      <c r="H97" s="2"/>
      <c r="I97" s="17"/>
      <c r="J97" s="12"/>
      <c r="K97" s="12"/>
      <c r="M97" s="1"/>
      <c r="N97" s="5"/>
      <c r="O97" s="3"/>
      <c r="P97" s="3"/>
      <c r="Q97" s="3"/>
    </row>
    <row r="98" spans="1:17">
      <c r="A98" s="4"/>
      <c r="B98" s="4"/>
      <c r="C98" s="16"/>
      <c r="D98" s="5"/>
      <c r="E98" s="2"/>
      <c r="F98" s="2"/>
      <c r="G98" s="2"/>
      <c r="H98" s="2"/>
      <c r="I98" s="18"/>
      <c r="J98" s="12"/>
      <c r="K98" s="12"/>
      <c r="M98" s="1"/>
      <c r="N98" s="5"/>
      <c r="O98" s="3"/>
      <c r="P98" s="3"/>
      <c r="Q98" s="3"/>
    </row>
    <row r="99" spans="1:17">
      <c r="A99" s="4"/>
      <c r="B99" s="4"/>
      <c r="C99" s="4"/>
      <c r="D99" s="5"/>
      <c r="E99" s="2"/>
      <c r="F99" s="2"/>
      <c r="G99" s="2"/>
      <c r="H99" s="2"/>
      <c r="I99" s="12"/>
      <c r="J99" s="12"/>
      <c r="K99" s="12"/>
      <c r="M99" s="1"/>
      <c r="N99" s="5"/>
      <c r="O99" s="3"/>
      <c r="P99" s="3"/>
      <c r="Q99" s="3"/>
    </row>
    <row r="100" spans="1:17">
      <c r="A100" s="4"/>
      <c r="B100" s="4"/>
      <c r="C100" s="4"/>
      <c r="D100" s="5"/>
      <c r="E100" s="2"/>
      <c r="F100" s="2"/>
      <c r="G100" s="2"/>
      <c r="H100" s="2"/>
      <c r="I100" s="12"/>
      <c r="J100" s="12"/>
      <c r="K100" s="12"/>
      <c r="M100" s="1"/>
      <c r="N100" s="5"/>
      <c r="O100" s="3"/>
      <c r="P100" s="3"/>
      <c r="Q100" s="3"/>
    </row>
    <row r="101" spans="1:17">
      <c r="A101" s="4"/>
      <c r="B101" s="4"/>
      <c r="C101" s="4"/>
      <c r="D101" s="5"/>
      <c r="E101" s="2"/>
      <c r="F101" s="2"/>
      <c r="G101" s="2"/>
      <c r="H101" s="2"/>
      <c r="I101" s="12"/>
      <c r="J101" s="12"/>
      <c r="K101" s="12"/>
      <c r="M101" s="1"/>
      <c r="N101" s="5"/>
      <c r="O101" s="3"/>
      <c r="P101" s="3"/>
      <c r="Q101" s="3"/>
    </row>
    <row r="102" spans="1:17">
      <c r="A102" s="4"/>
      <c r="B102" s="4"/>
      <c r="C102" s="4"/>
      <c r="D102" s="5"/>
      <c r="E102" s="2"/>
      <c r="F102" s="2"/>
      <c r="G102" s="2"/>
      <c r="H102" s="2"/>
      <c r="I102" s="12"/>
      <c r="J102" s="12"/>
      <c r="K102" s="12"/>
      <c r="M102" s="1"/>
      <c r="N102" s="5"/>
      <c r="O102" s="3"/>
      <c r="P102" s="3"/>
      <c r="Q102" s="3"/>
    </row>
    <row r="103" spans="1:17">
      <c r="A103" s="4"/>
      <c r="B103" s="4"/>
      <c r="C103" s="4"/>
      <c r="D103" s="5"/>
      <c r="E103" s="2"/>
      <c r="F103" s="2"/>
      <c r="G103" s="2"/>
      <c r="H103" s="2"/>
      <c r="I103" s="12"/>
      <c r="J103" s="12"/>
      <c r="K103" s="12"/>
      <c r="M103" s="1"/>
      <c r="N103" s="5"/>
      <c r="O103" s="3"/>
      <c r="P103" s="3"/>
      <c r="Q103" s="3"/>
    </row>
    <row r="104" spans="1:17">
      <c r="A104" s="4"/>
      <c r="B104" s="4"/>
      <c r="C104" s="4"/>
      <c r="D104" s="5"/>
      <c r="E104" s="2"/>
      <c r="F104" s="2"/>
      <c r="G104" s="2"/>
      <c r="H104" s="2"/>
      <c r="I104" s="12"/>
      <c r="J104" s="12"/>
      <c r="K104" s="12"/>
      <c r="M104" s="1"/>
      <c r="N104" s="5"/>
      <c r="O104" s="3"/>
      <c r="P104" s="3"/>
      <c r="Q104" s="3"/>
    </row>
    <row r="105" spans="1:17">
      <c r="A105" s="4"/>
      <c r="B105" s="4"/>
      <c r="C105" s="4"/>
      <c r="D105" s="5"/>
      <c r="E105" s="2"/>
      <c r="F105" s="2"/>
      <c r="G105" s="2"/>
      <c r="H105" s="2"/>
      <c r="I105" s="12"/>
      <c r="J105" s="12"/>
      <c r="K105" s="12"/>
      <c r="M105" s="1"/>
      <c r="N105" s="5"/>
      <c r="O105" s="3"/>
      <c r="P105" s="3"/>
      <c r="Q105" s="3"/>
    </row>
    <row r="106" spans="1:17">
      <c r="A106" s="4"/>
      <c r="B106" s="4"/>
      <c r="C106" s="4"/>
      <c r="D106" s="5"/>
      <c r="E106" s="2"/>
      <c r="F106" s="2"/>
      <c r="G106" s="2"/>
      <c r="H106" s="2"/>
      <c r="I106" s="12"/>
      <c r="J106" s="12"/>
      <c r="K106" s="12"/>
      <c r="M106" s="1"/>
      <c r="N106" s="5"/>
      <c r="O106" s="3"/>
      <c r="P106" s="3"/>
      <c r="Q106" s="3"/>
    </row>
    <row r="107" spans="1:17">
      <c r="A107" s="4"/>
      <c r="B107" s="4"/>
      <c r="C107" s="4"/>
      <c r="D107" s="5"/>
      <c r="E107" s="2"/>
      <c r="F107" s="2"/>
      <c r="G107" s="2"/>
      <c r="H107" s="2"/>
      <c r="I107" s="12"/>
      <c r="J107" s="12"/>
      <c r="K107" s="12"/>
      <c r="M107" s="1"/>
      <c r="N107" s="5"/>
      <c r="O107" s="3"/>
      <c r="P107" s="3"/>
      <c r="Q107" s="3"/>
    </row>
    <row r="108" spans="1:17">
      <c r="A108" s="4"/>
      <c r="B108" s="4"/>
      <c r="C108" s="4"/>
      <c r="D108" s="5"/>
      <c r="E108" s="2"/>
      <c r="F108" s="2"/>
      <c r="G108" s="2"/>
      <c r="H108" s="2"/>
      <c r="I108" s="12"/>
      <c r="J108" s="12"/>
      <c r="K108" s="12"/>
      <c r="M108" s="1"/>
      <c r="N108" s="5"/>
      <c r="O108" s="3"/>
      <c r="P108" s="3"/>
      <c r="Q108" s="3"/>
    </row>
    <row r="109" spans="1:17">
      <c r="A109" s="4"/>
      <c r="B109" s="4"/>
      <c r="C109" s="4"/>
      <c r="D109" s="5"/>
      <c r="E109" s="2"/>
      <c r="F109" s="2"/>
      <c r="G109" s="2"/>
      <c r="H109" s="2"/>
      <c r="I109" s="12"/>
      <c r="J109" s="12"/>
      <c r="K109" s="12"/>
      <c r="M109" s="1"/>
      <c r="N109" s="5"/>
      <c r="O109" s="3"/>
      <c r="P109" s="3"/>
      <c r="Q109" s="3"/>
    </row>
    <row r="110" spans="1:17">
      <c r="A110" s="4"/>
      <c r="B110" s="4"/>
      <c r="C110" s="4"/>
      <c r="D110" s="5"/>
      <c r="E110" s="2"/>
      <c r="F110" s="2"/>
      <c r="G110" s="2"/>
      <c r="H110" s="2"/>
      <c r="I110" s="12"/>
      <c r="J110" s="12"/>
      <c r="K110" s="12"/>
      <c r="M110" s="1"/>
      <c r="N110" s="5"/>
      <c r="O110" s="3"/>
      <c r="P110" s="3"/>
      <c r="Q110" s="3"/>
    </row>
  </sheetData>
  <phoneticPr fontId="6"/>
  <pageMargins left="0.78740157480314965" right="0.78740157480314965" top="0.98425196850393704" bottom="0.98425196850393704" header="0.51181102362204722" footer="0.51181102362204722"/>
  <pageSetup paperSize="9" scale="97" orientation="portrait" horizontalDpi="4294967292" verticalDpi="4294967292"/>
  <rowBreaks count="1" manualBreakCount="1">
    <brk id="54" max="16383" man="1"/>
  </rowBreaks>
  <colBreaks count="3" manualBreakCount="3">
    <brk id="12" max="1048575" man="1"/>
    <brk id="19" max="1048575" man="1"/>
    <brk id="26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C1</vt:lpstr>
      <vt:lpstr>C2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 M Laffaille</dc:creator>
  <cp:keywords/>
  <dc:description>données fournies par : P Loiseau ; S Lemasson ; F Gohier</dc:description>
  <cp:lastModifiedBy>Jean-Michel Laffaille</cp:lastModifiedBy>
  <cp:lastPrinted>2024-08-11T19:36:50Z</cp:lastPrinted>
  <dcterms:created xsi:type="dcterms:W3CDTF">2001-12-19T08:07:17Z</dcterms:created>
  <dcterms:modified xsi:type="dcterms:W3CDTF">2024-08-11T19:46:15Z</dcterms:modified>
  <cp:category/>
</cp:coreProperties>
</file>