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100" yWindow="100" windowWidth="21540" windowHeight="16040"/>
  </bookViews>
  <sheets>
    <sheet name="R50L70C1" sheetId="4" r:id="rId1"/>
    <sheet name="R50L70C10" sheetId="5" r:id="rId2"/>
    <sheet name="R100L100C05" sheetId="6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4" l="1"/>
  <c r="F12" i="5"/>
  <c r="F12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H43" i="6"/>
  <c r="F43" i="6"/>
  <c r="H42" i="6"/>
  <c r="F42" i="6"/>
  <c r="H41" i="6"/>
  <c r="F41" i="6"/>
  <c r="H40" i="6"/>
  <c r="F40" i="6"/>
  <c r="H39" i="6"/>
  <c r="F39" i="6"/>
  <c r="H38" i="6"/>
  <c r="F38" i="6"/>
  <c r="H37" i="6"/>
  <c r="F37" i="6"/>
  <c r="H36" i="6"/>
  <c r="F36" i="6"/>
  <c r="H35" i="6"/>
  <c r="F35" i="6"/>
  <c r="H34" i="6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8" i="6"/>
  <c r="F18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C45" i="6"/>
  <c r="Q45" i="6"/>
  <c r="K45" i="6"/>
  <c r="C44" i="6"/>
  <c r="Q44" i="6"/>
  <c r="K44" i="6"/>
  <c r="C43" i="6"/>
  <c r="Q43" i="6"/>
  <c r="P43" i="6"/>
  <c r="O43" i="6"/>
  <c r="K43" i="6"/>
  <c r="I43" i="6"/>
  <c r="J43" i="6"/>
  <c r="D43" i="6"/>
  <c r="C42" i="6"/>
  <c r="Q42" i="6"/>
  <c r="P42" i="6"/>
  <c r="O42" i="6"/>
  <c r="K42" i="6"/>
  <c r="I42" i="6"/>
  <c r="J42" i="6"/>
  <c r="D42" i="6"/>
  <c r="C41" i="6"/>
  <c r="Q41" i="6"/>
  <c r="P41" i="6"/>
  <c r="O41" i="6"/>
  <c r="K41" i="6"/>
  <c r="I41" i="6"/>
  <c r="J41" i="6"/>
  <c r="D41" i="6"/>
  <c r="C40" i="6"/>
  <c r="Q40" i="6"/>
  <c r="P40" i="6"/>
  <c r="O40" i="6"/>
  <c r="K40" i="6"/>
  <c r="I40" i="6"/>
  <c r="J40" i="6"/>
  <c r="D40" i="6"/>
  <c r="C39" i="6"/>
  <c r="Q39" i="6"/>
  <c r="P39" i="6"/>
  <c r="O39" i="6"/>
  <c r="K39" i="6"/>
  <c r="I39" i="6"/>
  <c r="J39" i="6"/>
  <c r="D39" i="6"/>
  <c r="C38" i="6"/>
  <c r="Q38" i="6"/>
  <c r="P38" i="6"/>
  <c r="O38" i="6"/>
  <c r="K38" i="6"/>
  <c r="I38" i="6"/>
  <c r="J38" i="6"/>
  <c r="D38" i="6"/>
  <c r="C37" i="6"/>
  <c r="Q37" i="6"/>
  <c r="P37" i="6"/>
  <c r="O37" i="6"/>
  <c r="K37" i="6"/>
  <c r="I37" i="6"/>
  <c r="J37" i="6"/>
  <c r="D37" i="6"/>
  <c r="C36" i="6"/>
  <c r="Q36" i="6"/>
  <c r="P36" i="6"/>
  <c r="O36" i="6"/>
  <c r="K36" i="6"/>
  <c r="I36" i="6"/>
  <c r="J36" i="6"/>
  <c r="D36" i="6"/>
  <c r="C35" i="6"/>
  <c r="Q35" i="6"/>
  <c r="P35" i="6"/>
  <c r="O35" i="6"/>
  <c r="K35" i="6"/>
  <c r="I35" i="6"/>
  <c r="J35" i="6"/>
  <c r="D35" i="6"/>
  <c r="C34" i="6"/>
  <c r="Q34" i="6"/>
  <c r="P34" i="6"/>
  <c r="O34" i="6"/>
  <c r="K34" i="6"/>
  <c r="I34" i="6"/>
  <c r="J34" i="6"/>
  <c r="D34" i="6"/>
  <c r="C33" i="6"/>
  <c r="Q33" i="6"/>
  <c r="P33" i="6"/>
  <c r="O33" i="6"/>
  <c r="K33" i="6"/>
  <c r="I33" i="6"/>
  <c r="J33" i="6"/>
  <c r="D33" i="6"/>
  <c r="C32" i="6"/>
  <c r="Q32" i="6"/>
  <c r="P32" i="6"/>
  <c r="O32" i="6"/>
  <c r="K32" i="6"/>
  <c r="I32" i="6"/>
  <c r="J32" i="6"/>
  <c r="D32" i="6"/>
  <c r="C31" i="6"/>
  <c r="Q31" i="6"/>
  <c r="P31" i="6"/>
  <c r="O31" i="6"/>
  <c r="K31" i="6"/>
  <c r="I31" i="6"/>
  <c r="J31" i="6"/>
  <c r="D31" i="6"/>
  <c r="C30" i="6"/>
  <c r="Q30" i="6"/>
  <c r="P30" i="6"/>
  <c r="O30" i="6"/>
  <c r="K30" i="6"/>
  <c r="I30" i="6"/>
  <c r="J30" i="6"/>
  <c r="D30" i="6"/>
  <c r="C29" i="6"/>
  <c r="Q29" i="6"/>
  <c r="P29" i="6"/>
  <c r="O29" i="6"/>
  <c r="K29" i="6"/>
  <c r="I29" i="6"/>
  <c r="J29" i="6"/>
  <c r="D29" i="6"/>
  <c r="C28" i="6"/>
  <c r="Q28" i="6"/>
  <c r="P28" i="6"/>
  <c r="O28" i="6"/>
  <c r="K28" i="6"/>
  <c r="I28" i="6"/>
  <c r="J28" i="6"/>
  <c r="D28" i="6"/>
  <c r="C27" i="6"/>
  <c r="Q27" i="6"/>
  <c r="P27" i="6"/>
  <c r="O27" i="6"/>
  <c r="K27" i="6"/>
  <c r="I27" i="6"/>
  <c r="J27" i="6"/>
  <c r="D27" i="6"/>
  <c r="C26" i="6"/>
  <c r="Q26" i="6"/>
  <c r="P26" i="6"/>
  <c r="O26" i="6"/>
  <c r="K26" i="6"/>
  <c r="I26" i="6"/>
  <c r="J26" i="6"/>
  <c r="D26" i="6"/>
  <c r="C25" i="6"/>
  <c r="Q25" i="6"/>
  <c r="P25" i="6"/>
  <c r="O25" i="6"/>
  <c r="K25" i="6"/>
  <c r="I25" i="6"/>
  <c r="J25" i="6"/>
  <c r="D25" i="6"/>
  <c r="C24" i="6"/>
  <c r="Q24" i="6"/>
  <c r="P24" i="6"/>
  <c r="O24" i="6"/>
  <c r="K24" i="6"/>
  <c r="I24" i="6"/>
  <c r="J24" i="6"/>
  <c r="D24" i="6"/>
  <c r="C23" i="6"/>
  <c r="Q23" i="6"/>
  <c r="P23" i="6"/>
  <c r="O23" i="6"/>
  <c r="K23" i="6"/>
  <c r="I23" i="6"/>
  <c r="J23" i="6"/>
  <c r="D23" i="6"/>
  <c r="C22" i="6"/>
  <c r="Q22" i="6"/>
  <c r="P22" i="6"/>
  <c r="O22" i="6"/>
  <c r="K22" i="6"/>
  <c r="I22" i="6"/>
  <c r="J22" i="6"/>
  <c r="D22" i="6"/>
  <c r="C21" i="6"/>
  <c r="Q21" i="6"/>
  <c r="P21" i="6"/>
  <c r="O21" i="6"/>
  <c r="K21" i="6"/>
  <c r="I21" i="6"/>
  <c r="J21" i="6"/>
  <c r="D21" i="6"/>
  <c r="C20" i="6"/>
  <c r="Q20" i="6"/>
  <c r="P20" i="6"/>
  <c r="O20" i="6"/>
  <c r="K20" i="6"/>
  <c r="I20" i="6"/>
  <c r="J20" i="6"/>
  <c r="D20" i="6"/>
  <c r="C19" i="6"/>
  <c r="Q19" i="6"/>
  <c r="P19" i="6"/>
  <c r="O19" i="6"/>
  <c r="K19" i="6"/>
  <c r="I19" i="6"/>
  <c r="J19" i="6"/>
  <c r="D19" i="6"/>
  <c r="C18" i="6"/>
  <c r="Q18" i="6"/>
  <c r="P18" i="6"/>
  <c r="O18" i="6"/>
  <c r="K18" i="6"/>
  <c r="I18" i="6"/>
  <c r="J18" i="6"/>
  <c r="D18" i="6"/>
  <c r="E12" i="6"/>
  <c r="J6" i="6"/>
  <c r="F6" i="6"/>
  <c r="J9" i="6"/>
  <c r="F9" i="6"/>
  <c r="O41" i="5"/>
  <c r="P41" i="5"/>
  <c r="Q41" i="5"/>
  <c r="O42" i="5"/>
  <c r="P42" i="5"/>
  <c r="Q42" i="5"/>
  <c r="I41" i="5"/>
  <c r="J41" i="5"/>
  <c r="K41" i="5"/>
  <c r="I42" i="5"/>
  <c r="J42" i="5"/>
  <c r="K42" i="5"/>
  <c r="C41" i="5"/>
  <c r="D41" i="5"/>
  <c r="C42" i="5"/>
  <c r="D42" i="5"/>
  <c r="O25" i="5"/>
  <c r="P25" i="5"/>
  <c r="Q25" i="5"/>
  <c r="O26" i="5"/>
  <c r="P26" i="5"/>
  <c r="Q26" i="5"/>
  <c r="I25" i="5"/>
  <c r="J25" i="5"/>
  <c r="K25" i="5"/>
  <c r="I26" i="5"/>
  <c r="J26" i="5"/>
  <c r="K26" i="5"/>
  <c r="C25" i="5"/>
  <c r="D25" i="5"/>
  <c r="C26" i="5"/>
  <c r="D26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H52" i="5"/>
  <c r="F52" i="5"/>
  <c r="H51" i="5"/>
  <c r="F51" i="5"/>
  <c r="H50" i="5"/>
  <c r="F50" i="5"/>
  <c r="H49" i="5"/>
  <c r="F49" i="5"/>
  <c r="H48" i="5"/>
  <c r="F48" i="5"/>
  <c r="H47" i="5"/>
  <c r="F47" i="5"/>
  <c r="H46" i="5"/>
  <c r="F46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C54" i="5"/>
  <c r="Q54" i="5"/>
  <c r="K54" i="5"/>
  <c r="C53" i="5"/>
  <c r="Q53" i="5"/>
  <c r="K53" i="5"/>
  <c r="C52" i="5"/>
  <c r="Q52" i="5"/>
  <c r="P52" i="5"/>
  <c r="O52" i="5"/>
  <c r="K52" i="5"/>
  <c r="I52" i="5"/>
  <c r="J52" i="5"/>
  <c r="D52" i="5"/>
  <c r="C51" i="5"/>
  <c r="Q51" i="5"/>
  <c r="P51" i="5"/>
  <c r="O51" i="5"/>
  <c r="K51" i="5"/>
  <c r="I51" i="5"/>
  <c r="J51" i="5"/>
  <c r="D51" i="5"/>
  <c r="C50" i="5"/>
  <c r="Q50" i="5"/>
  <c r="P50" i="5"/>
  <c r="O50" i="5"/>
  <c r="K50" i="5"/>
  <c r="I50" i="5"/>
  <c r="J50" i="5"/>
  <c r="D50" i="5"/>
  <c r="C49" i="5"/>
  <c r="Q49" i="5"/>
  <c r="P49" i="5"/>
  <c r="O49" i="5"/>
  <c r="K49" i="5"/>
  <c r="I49" i="5"/>
  <c r="J49" i="5"/>
  <c r="D49" i="5"/>
  <c r="C48" i="5"/>
  <c r="Q48" i="5"/>
  <c r="P48" i="5"/>
  <c r="O48" i="5"/>
  <c r="K48" i="5"/>
  <c r="I48" i="5"/>
  <c r="J48" i="5"/>
  <c r="D48" i="5"/>
  <c r="C47" i="5"/>
  <c r="Q47" i="5"/>
  <c r="P47" i="5"/>
  <c r="O47" i="5"/>
  <c r="K47" i="5"/>
  <c r="I47" i="5"/>
  <c r="J47" i="5"/>
  <c r="D47" i="5"/>
  <c r="C46" i="5"/>
  <c r="Q46" i="5"/>
  <c r="P46" i="5"/>
  <c r="O46" i="5"/>
  <c r="K46" i="5"/>
  <c r="I46" i="5"/>
  <c r="J46" i="5"/>
  <c r="D46" i="5"/>
  <c r="C45" i="5"/>
  <c r="Q45" i="5"/>
  <c r="P45" i="5"/>
  <c r="O45" i="5"/>
  <c r="K45" i="5"/>
  <c r="I45" i="5"/>
  <c r="J45" i="5"/>
  <c r="D45" i="5"/>
  <c r="C44" i="5"/>
  <c r="Q44" i="5"/>
  <c r="P44" i="5"/>
  <c r="O44" i="5"/>
  <c r="K44" i="5"/>
  <c r="I44" i="5"/>
  <c r="J44" i="5"/>
  <c r="D44" i="5"/>
  <c r="C43" i="5"/>
  <c r="Q43" i="5"/>
  <c r="P43" i="5"/>
  <c r="O43" i="5"/>
  <c r="K43" i="5"/>
  <c r="I43" i="5"/>
  <c r="J43" i="5"/>
  <c r="D43" i="5"/>
  <c r="C40" i="5"/>
  <c r="Q40" i="5"/>
  <c r="P40" i="5"/>
  <c r="O40" i="5"/>
  <c r="K40" i="5"/>
  <c r="I40" i="5"/>
  <c r="J40" i="5"/>
  <c r="D40" i="5"/>
  <c r="C39" i="5"/>
  <c r="Q39" i="5"/>
  <c r="P39" i="5"/>
  <c r="O39" i="5"/>
  <c r="K39" i="5"/>
  <c r="I39" i="5"/>
  <c r="J39" i="5"/>
  <c r="D39" i="5"/>
  <c r="C38" i="5"/>
  <c r="Q38" i="5"/>
  <c r="P38" i="5"/>
  <c r="O38" i="5"/>
  <c r="K38" i="5"/>
  <c r="I38" i="5"/>
  <c r="J38" i="5"/>
  <c r="D38" i="5"/>
  <c r="C37" i="5"/>
  <c r="Q37" i="5"/>
  <c r="P37" i="5"/>
  <c r="O37" i="5"/>
  <c r="K37" i="5"/>
  <c r="I37" i="5"/>
  <c r="J37" i="5"/>
  <c r="D37" i="5"/>
  <c r="C36" i="5"/>
  <c r="Q36" i="5"/>
  <c r="P36" i="5"/>
  <c r="O36" i="5"/>
  <c r="K36" i="5"/>
  <c r="I36" i="5"/>
  <c r="J36" i="5"/>
  <c r="D36" i="5"/>
  <c r="C35" i="5"/>
  <c r="Q35" i="5"/>
  <c r="P35" i="5"/>
  <c r="O35" i="5"/>
  <c r="K35" i="5"/>
  <c r="I35" i="5"/>
  <c r="J35" i="5"/>
  <c r="D35" i="5"/>
  <c r="C34" i="5"/>
  <c r="Q34" i="5"/>
  <c r="P34" i="5"/>
  <c r="O34" i="5"/>
  <c r="K34" i="5"/>
  <c r="I34" i="5"/>
  <c r="J34" i="5"/>
  <c r="D34" i="5"/>
  <c r="C33" i="5"/>
  <c r="Q33" i="5"/>
  <c r="P33" i="5"/>
  <c r="O33" i="5"/>
  <c r="K33" i="5"/>
  <c r="I33" i="5"/>
  <c r="J33" i="5"/>
  <c r="D33" i="5"/>
  <c r="C32" i="5"/>
  <c r="Q32" i="5"/>
  <c r="P32" i="5"/>
  <c r="O32" i="5"/>
  <c r="K32" i="5"/>
  <c r="I32" i="5"/>
  <c r="J32" i="5"/>
  <c r="D32" i="5"/>
  <c r="C31" i="5"/>
  <c r="Q31" i="5"/>
  <c r="P31" i="5"/>
  <c r="O31" i="5"/>
  <c r="K31" i="5"/>
  <c r="I31" i="5"/>
  <c r="J31" i="5"/>
  <c r="D31" i="5"/>
  <c r="C30" i="5"/>
  <c r="Q30" i="5"/>
  <c r="P30" i="5"/>
  <c r="O30" i="5"/>
  <c r="K30" i="5"/>
  <c r="I30" i="5"/>
  <c r="J30" i="5"/>
  <c r="D30" i="5"/>
  <c r="C29" i="5"/>
  <c r="Q29" i="5"/>
  <c r="P29" i="5"/>
  <c r="O29" i="5"/>
  <c r="K29" i="5"/>
  <c r="I29" i="5"/>
  <c r="J29" i="5"/>
  <c r="D29" i="5"/>
  <c r="C28" i="5"/>
  <c r="Q28" i="5"/>
  <c r="P28" i="5"/>
  <c r="O28" i="5"/>
  <c r="K28" i="5"/>
  <c r="I28" i="5"/>
  <c r="J28" i="5"/>
  <c r="D28" i="5"/>
  <c r="C27" i="5"/>
  <c r="Q27" i="5"/>
  <c r="P27" i="5"/>
  <c r="O27" i="5"/>
  <c r="K27" i="5"/>
  <c r="I27" i="5"/>
  <c r="J27" i="5"/>
  <c r="D27" i="5"/>
  <c r="C24" i="5"/>
  <c r="Q24" i="5"/>
  <c r="P24" i="5"/>
  <c r="O24" i="5"/>
  <c r="K24" i="5"/>
  <c r="I24" i="5"/>
  <c r="J24" i="5"/>
  <c r="D24" i="5"/>
  <c r="C23" i="5"/>
  <c r="Q23" i="5"/>
  <c r="P23" i="5"/>
  <c r="O23" i="5"/>
  <c r="K23" i="5"/>
  <c r="I23" i="5"/>
  <c r="J23" i="5"/>
  <c r="D23" i="5"/>
  <c r="C22" i="5"/>
  <c r="Q22" i="5"/>
  <c r="P22" i="5"/>
  <c r="O22" i="5"/>
  <c r="K22" i="5"/>
  <c r="I22" i="5"/>
  <c r="J22" i="5"/>
  <c r="D22" i="5"/>
  <c r="C21" i="5"/>
  <c r="Q21" i="5"/>
  <c r="P21" i="5"/>
  <c r="O21" i="5"/>
  <c r="K21" i="5"/>
  <c r="I21" i="5"/>
  <c r="J21" i="5"/>
  <c r="D21" i="5"/>
  <c r="C20" i="5"/>
  <c r="Q20" i="5"/>
  <c r="P20" i="5"/>
  <c r="O20" i="5"/>
  <c r="K20" i="5"/>
  <c r="I20" i="5"/>
  <c r="J20" i="5"/>
  <c r="D20" i="5"/>
  <c r="C19" i="5"/>
  <c r="Q19" i="5"/>
  <c r="P19" i="5"/>
  <c r="O19" i="5"/>
  <c r="K19" i="5"/>
  <c r="I19" i="5"/>
  <c r="J19" i="5"/>
  <c r="D19" i="5"/>
  <c r="C18" i="5"/>
  <c r="Q18" i="5"/>
  <c r="P18" i="5"/>
  <c r="O18" i="5"/>
  <c r="K18" i="5"/>
  <c r="I18" i="5"/>
  <c r="J18" i="5"/>
  <c r="D18" i="5"/>
  <c r="E12" i="5"/>
  <c r="J6" i="5"/>
  <c r="F6" i="5"/>
  <c r="J9" i="5"/>
  <c r="F9" i="5"/>
  <c r="O31" i="4"/>
  <c r="O34" i="4"/>
  <c r="I31" i="4"/>
  <c r="I34" i="4"/>
  <c r="N48" i="4"/>
  <c r="N47" i="4"/>
  <c r="N46" i="4"/>
  <c r="H48" i="4"/>
  <c r="F48" i="4"/>
  <c r="H47" i="4"/>
  <c r="F47" i="4"/>
  <c r="H46" i="4"/>
  <c r="F46" i="4"/>
  <c r="B48" i="4"/>
  <c r="B47" i="4"/>
  <c r="B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H45" i="4"/>
  <c r="F45" i="4"/>
  <c r="H44" i="4"/>
  <c r="F44" i="4"/>
  <c r="H43" i="4"/>
  <c r="F43" i="4"/>
  <c r="H42" i="4"/>
  <c r="F42" i="4"/>
  <c r="H41" i="4"/>
  <c r="F41" i="4"/>
  <c r="H40" i="4"/>
  <c r="F40" i="4"/>
  <c r="H39" i="4"/>
  <c r="F39" i="4"/>
  <c r="H38" i="4"/>
  <c r="F38" i="4"/>
  <c r="H37" i="4"/>
  <c r="F37" i="4"/>
  <c r="H36" i="4"/>
  <c r="F36" i="4"/>
  <c r="H35" i="4"/>
  <c r="F35" i="4"/>
  <c r="H34" i="4"/>
  <c r="F34" i="4"/>
  <c r="H33" i="4"/>
  <c r="F33" i="4"/>
  <c r="H32" i="4"/>
  <c r="F32" i="4"/>
  <c r="H31" i="4"/>
  <c r="F31" i="4"/>
  <c r="H30" i="4"/>
  <c r="F30" i="4"/>
  <c r="H29" i="4"/>
  <c r="F29" i="4"/>
  <c r="H28" i="4"/>
  <c r="F28" i="4"/>
  <c r="H27" i="4"/>
  <c r="F27" i="4"/>
  <c r="H26" i="4"/>
  <c r="F26" i="4"/>
  <c r="H25" i="4"/>
  <c r="F25" i="4"/>
  <c r="H24" i="4"/>
  <c r="F24" i="4"/>
  <c r="H23" i="4"/>
  <c r="F23" i="4"/>
  <c r="H22" i="4"/>
  <c r="F22" i="4"/>
  <c r="H21" i="4"/>
  <c r="F21" i="4"/>
  <c r="H20" i="4"/>
  <c r="F20" i="4"/>
  <c r="H19" i="4"/>
  <c r="F19" i="4"/>
  <c r="H18" i="4"/>
  <c r="F18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C50" i="4"/>
  <c r="Q50" i="4"/>
  <c r="K50" i="4"/>
  <c r="C49" i="4"/>
  <c r="Q49" i="4"/>
  <c r="K49" i="4"/>
  <c r="C48" i="4"/>
  <c r="Q48" i="4"/>
  <c r="P48" i="4"/>
  <c r="O48" i="4"/>
  <c r="K48" i="4"/>
  <c r="I48" i="4"/>
  <c r="J48" i="4"/>
  <c r="D48" i="4"/>
  <c r="C47" i="4"/>
  <c r="Q47" i="4"/>
  <c r="P47" i="4"/>
  <c r="O47" i="4"/>
  <c r="K47" i="4"/>
  <c r="I47" i="4"/>
  <c r="J47" i="4"/>
  <c r="D47" i="4"/>
  <c r="C46" i="4"/>
  <c r="Q46" i="4"/>
  <c r="P46" i="4"/>
  <c r="O46" i="4"/>
  <c r="K46" i="4"/>
  <c r="I46" i="4"/>
  <c r="J46" i="4"/>
  <c r="D46" i="4"/>
  <c r="C45" i="4"/>
  <c r="Q45" i="4"/>
  <c r="P45" i="4"/>
  <c r="O45" i="4"/>
  <c r="K45" i="4"/>
  <c r="I45" i="4"/>
  <c r="J45" i="4"/>
  <c r="D45" i="4"/>
  <c r="C44" i="4"/>
  <c r="Q44" i="4"/>
  <c r="P44" i="4"/>
  <c r="O44" i="4"/>
  <c r="K44" i="4"/>
  <c r="I44" i="4"/>
  <c r="J44" i="4"/>
  <c r="D44" i="4"/>
  <c r="C43" i="4"/>
  <c r="Q43" i="4"/>
  <c r="P43" i="4"/>
  <c r="O43" i="4"/>
  <c r="K43" i="4"/>
  <c r="I43" i="4"/>
  <c r="J43" i="4"/>
  <c r="D43" i="4"/>
  <c r="C42" i="4"/>
  <c r="Q42" i="4"/>
  <c r="P42" i="4"/>
  <c r="O42" i="4"/>
  <c r="K42" i="4"/>
  <c r="I42" i="4"/>
  <c r="J42" i="4"/>
  <c r="D42" i="4"/>
  <c r="C41" i="4"/>
  <c r="Q41" i="4"/>
  <c r="P41" i="4"/>
  <c r="O41" i="4"/>
  <c r="K41" i="4"/>
  <c r="I41" i="4"/>
  <c r="J41" i="4"/>
  <c r="D41" i="4"/>
  <c r="C40" i="4"/>
  <c r="Q40" i="4"/>
  <c r="P40" i="4"/>
  <c r="O40" i="4"/>
  <c r="K40" i="4"/>
  <c r="I40" i="4"/>
  <c r="J40" i="4"/>
  <c r="D40" i="4"/>
  <c r="C39" i="4"/>
  <c r="Q39" i="4"/>
  <c r="P39" i="4"/>
  <c r="O39" i="4"/>
  <c r="K39" i="4"/>
  <c r="I39" i="4"/>
  <c r="J39" i="4"/>
  <c r="D39" i="4"/>
  <c r="C38" i="4"/>
  <c r="Q38" i="4"/>
  <c r="P38" i="4"/>
  <c r="O38" i="4"/>
  <c r="K38" i="4"/>
  <c r="I38" i="4"/>
  <c r="J38" i="4"/>
  <c r="D38" i="4"/>
  <c r="C37" i="4"/>
  <c r="Q37" i="4"/>
  <c r="P37" i="4"/>
  <c r="O37" i="4"/>
  <c r="K37" i="4"/>
  <c r="I37" i="4"/>
  <c r="J37" i="4"/>
  <c r="D37" i="4"/>
  <c r="C36" i="4"/>
  <c r="Q36" i="4"/>
  <c r="P36" i="4"/>
  <c r="O36" i="4"/>
  <c r="K36" i="4"/>
  <c r="I36" i="4"/>
  <c r="J36" i="4"/>
  <c r="D36" i="4"/>
  <c r="C35" i="4"/>
  <c r="Q35" i="4"/>
  <c r="P35" i="4"/>
  <c r="O35" i="4"/>
  <c r="K35" i="4"/>
  <c r="I35" i="4"/>
  <c r="J35" i="4"/>
  <c r="D35" i="4"/>
  <c r="C34" i="4"/>
  <c r="Q34" i="4"/>
  <c r="P34" i="4"/>
  <c r="K34" i="4"/>
  <c r="J34" i="4"/>
  <c r="D34" i="4"/>
  <c r="C33" i="4"/>
  <c r="Q33" i="4"/>
  <c r="P33" i="4"/>
  <c r="O33" i="4"/>
  <c r="K33" i="4"/>
  <c r="I33" i="4"/>
  <c r="J33" i="4"/>
  <c r="D33" i="4"/>
  <c r="C32" i="4"/>
  <c r="Q32" i="4"/>
  <c r="P32" i="4"/>
  <c r="O32" i="4"/>
  <c r="K32" i="4"/>
  <c r="I32" i="4"/>
  <c r="J32" i="4"/>
  <c r="D32" i="4"/>
  <c r="C31" i="4"/>
  <c r="Q31" i="4"/>
  <c r="P31" i="4"/>
  <c r="K31" i="4"/>
  <c r="J31" i="4"/>
  <c r="D31" i="4"/>
  <c r="C30" i="4"/>
  <c r="Q30" i="4"/>
  <c r="P30" i="4"/>
  <c r="O30" i="4"/>
  <c r="K30" i="4"/>
  <c r="I30" i="4"/>
  <c r="J30" i="4"/>
  <c r="D30" i="4"/>
  <c r="C29" i="4"/>
  <c r="Q29" i="4"/>
  <c r="P29" i="4"/>
  <c r="O29" i="4"/>
  <c r="K29" i="4"/>
  <c r="I29" i="4"/>
  <c r="J29" i="4"/>
  <c r="D29" i="4"/>
  <c r="C28" i="4"/>
  <c r="Q28" i="4"/>
  <c r="P28" i="4"/>
  <c r="O28" i="4"/>
  <c r="K28" i="4"/>
  <c r="I28" i="4"/>
  <c r="J28" i="4"/>
  <c r="D28" i="4"/>
  <c r="C27" i="4"/>
  <c r="Q27" i="4"/>
  <c r="P27" i="4"/>
  <c r="O27" i="4"/>
  <c r="K27" i="4"/>
  <c r="I27" i="4"/>
  <c r="J27" i="4"/>
  <c r="D27" i="4"/>
  <c r="C26" i="4"/>
  <c r="Q26" i="4"/>
  <c r="P26" i="4"/>
  <c r="O26" i="4"/>
  <c r="K26" i="4"/>
  <c r="I26" i="4"/>
  <c r="J26" i="4"/>
  <c r="D26" i="4"/>
  <c r="C25" i="4"/>
  <c r="Q25" i="4"/>
  <c r="P25" i="4"/>
  <c r="O25" i="4"/>
  <c r="K25" i="4"/>
  <c r="I25" i="4"/>
  <c r="J25" i="4"/>
  <c r="D25" i="4"/>
  <c r="C24" i="4"/>
  <c r="Q24" i="4"/>
  <c r="P24" i="4"/>
  <c r="O24" i="4"/>
  <c r="K24" i="4"/>
  <c r="I24" i="4"/>
  <c r="J24" i="4"/>
  <c r="D24" i="4"/>
  <c r="C23" i="4"/>
  <c r="Q23" i="4"/>
  <c r="P23" i="4"/>
  <c r="O23" i="4"/>
  <c r="K23" i="4"/>
  <c r="I23" i="4"/>
  <c r="J23" i="4"/>
  <c r="D23" i="4"/>
  <c r="C22" i="4"/>
  <c r="Q22" i="4"/>
  <c r="P22" i="4"/>
  <c r="O22" i="4"/>
  <c r="K22" i="4"/>
  <c r="I22" i="4"/>
  <c r="J22" i="4"/>
  <c r="D22" i="4"/>
  <c r="C21" i="4"/>
  <c r="Q21" i="4"/>
  <c r="P21" i="4"/>
  <c r="O21" i="4"/>
  <c r="K21" i="4"/>
  <c r="I21" i="4"/>
  <c r="J21" i="4"/>
  <c r="D21" i="4"/>
  <c r="C20" i="4"/>
  <c r="Q20" i="4"/>
  <c r="P20" i="4"/>
  <c r="O20" i="4"/>
  <c r="K20" i="4"/>
  <c r="I20" i="4"/>
  <c r="J20" i="4"/>
  <c r="D20" i="4"/>
  <c r="C19" i="4"/>
  <c r="Q19" i="4"/>
  <c r="P19" i="4"/>
  <c r="O19" i="4"/>
  <c r="K19" i="4"/>
  <c r="I19" i="4"/>
  <c r="J19" i="4"/>
  <c r="D19" i="4"/>
  <c r="C18" i="4"/>
  <c r="Q18" i="4"/>
  <c r="P18" i="4"/>
  <c r="O18" i="4"/>
  <c r="K18" i="4"/>
  <c r="I18" i="4"/>
  <c r="J18" i="4"/>
  <c r="D18" i="4"/>
  <c r="E12" i="4"/>
  <c r="J6" i="4"/>
  <c r="F6" i="4"/>
  <c r="J9" i="4"/>
  <c r="F9" i="4"/>
</calcChain>
</file>

<file path=xl/sharedStrings.xml><?xml version="1.0" encoding="utf-8"?>
<sst xmlns="http://schemas.openxmlformats.org/spreadsheetml/2006/main" count="96" uniqueCount="18">
  <si>
    <t>±</t>
  </si>
  <si>
    <t>Circuit RLC série ; sortie aux bornes du condensateur</t>
  </si>
  <si>
    <t>Fonction de transfert : gain en tension</t>
  </si>
  <si>
    <r>
      <t>C  [</t>
    </r>
    <r>
      <rPr>
        <b/>
        <sz val="10"/>
        <rFont val="Symbol"/>
      </rPr>
      <t>m</t>
    </r>
    <r>
      <rPr>
        <b/>
        <sz val="10"/>
        <rFont val="Helvetica"/>
      </rPr>
      <t>F]</t>
    </r>
  </si>
  <si>
    <t>L  [mH]</t>
  </si>
  <si>
    <r>
      <t>R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[</t>
    </r>
    <r>
      <rPr>
        <b/>
        <sz val="10"/>
        <rFont val="Symbol"/>
      </rPr>
      <t>W</t>
    </r>
    <r>
      <rPr>
        <b/>
        <sz val="10"/>
        <rFont val="Helvetica"/>
      </rPr>
      <t>]</t>
    </r>
  </si>
  <si>
    <r>
      <t>r  [</t>
    </r>
    <r>
      <rPr>
        <b/>
        <sz val="10"/>
        <rFont val="Symbol"/>
      </rPr>
      <t>W</t>
    </r>
    <r>
      <rPr>
        <b/>
        <sz val="10"/>
        <rFont val="Helvetica"/>
      </rPr>
      <t>]</t>
    </r>
  </si>
  <si>
    <r>
      <t>w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[rad/s]</t>
    </r>
  </si>
  <si>
    <r>
      <t>w</t>
    </r>
    <r>
      <rPr>
        <b/>
        <vertAlign val="subscript"/>
        <sz val="10"/>
        <rFont val="Helvetica"/>
      </rPr>
      <t>r</t>
    </r>
    <r>
      <rPr>
        <b/>
        <sz val="10"/>
        <rFont val="Helvetica"/>
      </rPr>
      <t xml:space="preserve">  [rad/s]</t>
    </r>
  </si>
  <si>
    <t>N  [Hz]</t>
  </si>
  <si>
    <r>
      <t>w</t>
    </r>
    <r>
      <rPr>
        <b/>
        <sz val="10"/>
        <rFont val="Helvetica"/>
      </rPr>
      <t xml:space="preserve">  [rad/s]</t>
    </r>
  </si>
  <si>
    <t>U  [V]</t>
  </si>
  <si>
    <r>
      <t>U</t>
    </r>
    <r>
      <rPr>
        <b/>
        <vertAlign val="subscript"/>
        <sz val="10"/>
        <rFont val="Helvetica"/>
      </rPr>
      <t>C</t>
    </r>
    <r>
      <rPr>
        <b/>
        <sz val="10"/>
        <rFont val="Helvetica"/>
      </rPr>
      <t xml:space="preserve">  [V]</t>
    </r>
  </si>
  <si>
    <t>H</t>
  </si>
  <si>
    <r>
      <t>H</t>
    </r>
    <r>
      <rPr>
        <b/>
        <vertAlign val="subscript"/>
        <sz val="10"/>
        <rFont val="Helvetica"/>
      </rPr>
      <t>Th</t>
    </r>
  </si>
  <si>
    <r>
      <t>f</t>
    </r>
    <r>
      <rPr>
        <b/>
        <sz val="10"/>
        <rFont val="Helvetica"/>
      </rPr>
      <t xml:space="preserve">  [°]</t>
    </r>
  </si>
  <si>
    <r>
      <t>f</t>
    </r>
    <r>
      <rPr>
        <b/>
        <sz val="10"/>
        <rFont val="Helvetica"/>
      </rPr>
      <t xml:space="preserve">  [rad]</t>
    </r>
  </si>
  <si>
    <r>
      <t>f</t>
    </r>
    <r>
      <rPr>
        <b/>
        <vertAlign val="subscript"/>
        <sz val="10"/>
        <rFont val="Helvetica"/>
      </rPr>
      <t>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</si>
</sst>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0" x14ac:knownFonts="1">
    <font>
      <sz val="10"/>
      <name val="Helvetica"/>
    </font>
    <font>
      <b/>
      <sz val="10"/>
      <name val="Helvetica"/>
    </font>
    <font>
      <sz val="14"/>
      <name val="Textile"/>
    </font>
    <font>
      <sz val="8"/>
      <name val="Helvetica"/>
    </font>
    <font>
      <sz val="18"/>
      <name val="Textile"/>
    </font>
    <font>
      <b/>
      <sz val="10"/>
      <name val="Symbol"/>
    </font>
    <font>
      <b/>
      <vertAlign val="subscript"/>
      <sz val="10"/>
      <name val="Helvetica"/>
    </font>
    <font>
      <sz val="10"/>
      <color indexed="10"/>
      <name val="Helvetica"/>
    </font>
    <font>
      <sz val="10"/>
      <color indexed="11"/>
      <name val="Helvetica"/>
    </font>
    <font>
      <sz val="10"/>
      <color rgb="FFFF0000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/>
    <xf numFmtId="0" fontId="4" fillId="0" borderId="0" xfId="0" applyFont="1"/>
    <xf numFmtId="2" fontId="1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0" fillId="0" borderId="0" xfId="0" applyNumberFormat="1"/>
    <xf numFmtId="165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9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'R50L70C1'!$C$18:$C$50</c:f>
              <c:numCache>
                <c:formatCode>0</c:formatCode>
                <c:ptCount val="33"/>
                <c:pt idx="0">
                  <c:v>314.7875838896973</c:v>
                </c:pt>
                <c:pt idx="1">
                  <c:v>630.2034863101124</c:v>
                </c:pt>
                <c:pt idx="2">
                  <c:v>1256.637061435917</c:v>
                </c:pt>
                <c:pt idx="3">
                  <c:v>1888.725503338184</c:v>
                </c:pt>
                <c:pt idx="4">
                  <c:v>2514.53075993327</c:v>
                </c:pt>
                <c:pt idx="5">
                  <c:v>2833.716573537993</c:v>
                </c:pt>
                <c:pt idx="6">
                  <c:v>3146.619201835537</c:v>
                </c:pt>
                <c:pt idx="7">
                  <c:v>3336.37139811236</c:v>
                </c:pt>
                <c:pt idx="8">
                  <c:v>3457.008556010209</c:v>
                </c:pt>
                <c:pt idx="9">
                  <c:v>3526.123594389184</c:v>
                </c:pt>
                <c:pt idx="10">
                  <c:v>3644.24747816416</c:v>
                </c:pt>
                <c:pt idx="11">
                  <c:v>3715.24747213529</c:v>
                </c:pt>
                <c:pt idx="12">
                  <c:v>3755.459858101239</c:v>
                </c:pt>
                <c:pt idx="13">
                  <c:v>3773.052776961341</c:v>
                </c:pt>
                <c:pt idx="14">
                  <c:v>3818.291711173035</c:v>
                </c:pt>
                <c:pt idx="15">
                  <c:v>3837.141267094574</c:v>
                </c:pt>
                <c:pt idx="16">
                  <c:v>3903.743031350677</c:v>
                </c:pt>
                <c:pt idx="17">
                  <c:v>3926.990816987241</c:v>
                </c:pt>
                <c:pt idx="18">
                  <c:v>3960.291699115293</c:v>
                </c:pt>
                <c:pt idx="19">
                  <c:v>4036.318241332166</c:v>
                </c:pt>
                <c:pt idx="20">
                  <c:v>4059.566026968731</c:v>
                </c:pt>
                <c:pt idx="21">
                  <c:v>4088.468679381757</c:v>
                </c:pt>
                <c:pt idx="22">
                  <c:v>4329.114676646734</c:v>
                </c:pt>
                <c:pt idx="23">
                  <c:v>4399.486352087147</c:v>
                </c:pt>
                <c:pt idx="24">
                  <c:v>4530.17660647648</c:v>
                </c:pt>
                <c:pt idx="25">
                  <c:v>4721.813758345459</c:v>
                </c:pt>
                <c:pt idx="26">
                  <c:v>5158.49513719444</c:v>
                </c:pt>
                <c:pt idx="27">
                  <c:v>5539.884485340242</c:v>
                </c:pt>
                <c:pt idx="28">
                  <c:v>5915.61896670958</c:v>
                </c:pt>
                <c:pt idx="29">
                  <c:v>6352.300345558561</c:v>
                </c:pt>
                <c:pt idx="30">
                  <c:v>6980.61887627652</c:v>
                </c:pt>
                <c:pt idx="31">
                  <c:v>15707.96326794897</c:v>
                </c:pt>
                <c:pt idx="32">
                  <c:v>31415.92653589793</c:v>
                </c:pt>
              </c:numCache>
            </c:numRef>
          </c:xVal>
          <c:yVal>
            <c:numRef>
              <c:f>'R50L70C1'!$K$18:$K$50</c:f>
              <c:numCache>
                <c:formatCode>0.0000</c:formatCode>
                <c:ptCount val="33"/>
                <c:pt idx="0">
                  <c:v>1.006440718097924</c:v>
                </c:pt>
                <c:pt idx="1">
                  <c:v>1.026310048200349</c:v>
                </c:pt>
                <c:pt idx="2">
                  <c:v>1.11320580611721</c:v>
                </c:pt>
                <c:pt idx="3">
                  <c:v>1.296330196310105</c:v>
                </c:pt>
                <c:pt idx="4">
                  <c:v>1.66937169363734</c:v>
                </c:pt>
                <c:pt idx="5">
                  <c:v>2.016365330373956</c:v>
                </c:pt>
                <c:pt idx="6">
                  <c:v>2.56792215942344</c:v>
                </c:pt>
                <c:pt idx="7">
                  <c:v>3.065522873317831</c:v>
                </c:pt>
                <c:pt idx="8">
                  <c:v>3.457399844613217</c:v>
                </c:pt>
                <c:pt idx="9">
                  <c:v>3.700733158768306</c:v>
                </c:pt>
                <c:pt idx="10">
                  <c:v>4.106726252880819</c:v>
                </c:pt>
                <c:pt idx="11">
                  <c:v>4.3044410534121</c:v>
                </c:pt>
                <c:pt idx="12">
                  <c:v>4.385363634403</c:v>
                </c:pt>
                <c:pt idx="13">
                  <c:v>4.411665811952904</c:v>
                </c:pt>
                <c:pt idx="14">
                  <c:v>4.450149110092876</c:v>
                </c:pt>
                <c:pt idx="15">
                  <c:v>4.452907455500924</c:v>
                </c:pt>
                <c:pt idx="16">
                  <c:v>4.397821868644713</c:v>
                </c:pt>
                <c:pt idx="17">
                  <c:v>4.355614451676939</c:v>
                </c:pt>
                <c:pt idx="18">
                  <c:v>4.276592396239284</c:v>
                </c:pt>
                <c:pt idx="19">
                  <c:v>4.03064917740748</c:v>
                </c:pt>
                <c:pt idx="20">
                  <c:v>3.942381447985689</c:v>
                </c:pt>
                <c:pt idx="21">
                  <c:v>3.827343948287142</c:v>
                </c:pt>
                <c:pt idx="22">
                  <c:v>2.861121589087372</c:v>
                </c:pt>
                <c:pt idx="23">
                  <c:v>2.620472431816389</c:v>
                </c:pt>
                <c:pt idx="24">
                  <c:v>2.239732546292797</c:v>
                </c:pt>
                <c:pt idx="25">
                  <c:v>1.814094161789268</c:v>
                </c:pt>
                <c:pt idx="26">
                  <c:v>1.218417209573063</c:v>
                </c:pt>
                <c:pt idx="27">
                  <c:v>0.923012079695408</c:v>
                </c:pt>
                <c:pt idx="28">
                  <c:v>0.733242156535638</c:v>
                </c:pt>
                <c:pt idx="29">
                  <c:v>0.583069538570251</c:v>
                </c:pt>
                <c:pt idx="30">
                  <c:v>0.441161038128628</c:v>
                </c:pt>
                <c:pt idx="31">
                  <c:v>0.0650085345498954</c:v>
                </c:pt>
                <c:pt idx="32">
                  <c:v>0.0155164834369895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3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6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29"/>
            <c:marker>
              <c:symbol val="diamond"/>
              <c:size val="4"/>
            </c:marker>
            <c:bubble3D val="0"/>
          </c:dPt>
          <c:dPt>
            <c:idx val="30"/>
            <c:marker>
              <c:symbol val="diamond"/>
              <c:size val="4"/>
            </c:marker>
            <c:bubble3D val="0"/>
          </c:dPt>
          <c:xVal>
            <c:numRef>
              <c:f>'R50L70C1'!$C$18:$C$45</c:f>
              <c:numCache>
                <c:formatCode>0</c:formatCode>
                <c:ptCount val="28"/>
                <c:pt idx="0">
                  <c:v>314.7875838896973</c:v>
                </c:pt>
                <c:pt idx="1">
                  <c:v>630.2034863101124</c:v>
                </c:pt>
                <c:pt idx="2">
                  <c:v>1256.637061435917</c:v>
                </c:pt>
                <c:pt idx="3">
                  <c:v>1888.725503338184</c:v>
                </c:pt>
                <c:pt idx="4">
                  <c:v>2514.53075993327</c:v>
                </c:pt>
                <c:pt idx="5">
                  <c:v>2833.716573537993</c:v>
                </c:pt>
                <c:pt idx="6">
                  <c:v>3146.619201835537</c:v>
                </c:pt>
                <c:pt idx="7">
                  <c:v>3336.37139811236</c:v>
                </c:pt>
                <c:pt idx="8">
                  <c:v>3457.008556010209</c:v>
                </c:pt>
                <c:pt idx="9">
                  <c:v>3526.123594389184</c:v>
                </c:pt>
                <c:pt idx="10">
                  <c:v>3644.24747816416</c:v>
                </c:pt>
                <c:pt idx="11">
                  <c:v>3715.24747213529</c:v>
                </c:pt>
                <c:pt idx="12">
                  <c:v>3755.459858101239</c:v>
                </c:pt>
                <c:pt idx="13">
                  <c:v>3773.052776961341</c:v>
                </c:pt>
                <c:pt idx="14">
                  <c:v>3818.291711173035</c:v>
                </c:pt>
                <c:pt idx="15">
                  <c:v>3837.141267094574</c:v>
                </c:pt>
                <c:pt idx="16">
                  <c:v>3903.743031350677</c:v>
                </c:pt>
                <c:pt idx="17">
                  <c:v>3926.990816987241</c:v>
                </c:pt>
                <c:pt idx="18">
                  <c:v>3960.291699115293</c:v>
                </c:pt>
                <c:pt idx="19">
                  <c:v>4036.318241332166</c:v>
                </c:pt>
                <c:pt idx="20">
                  <c:v>4059.566026968731</c:v>
                </c:pt>
                <c:pt idx="21">
                  <c:v>4088.468679381757</c:v>
                </c:pt>
                <c:pt idx="22">
                  <c:v>4329.114676646734</c:v>
                </c:pt>
                <c:pt idx="23">
                  <c:v>4399.486352087147</c:v>
                </c:pt>
                <c:pt idx="24">
                  <c:v>4530.17660647648</c:v>
                </c:pt>
                <c:pt idx="25">
                  <c:v>4721.813758345459</c:v>
                </c:pt>
                <c:pt idx="26">
                  <c:v>5158.49513719444</c:v>
                </c:pt>
                <c:pt idx="27">
                  <c:v>5539.884485340242</c:v>
                </c:pt>
              </c:numCache>
            </c:numRef>
          </c:xVal>
          <c:yVal>
            <c:numRef>
              <c:f>'R50L70C1'!$I$18:$I$45</c:f>
              <c:numCache>
                <c:formatCode>0.000</c:formatCode>
                <c:ptCount val="28"/>
                <c:pt idx="0">
                  <c:v>1.005625879043601</c:v>
                </c:pt>
                <c:pt idx="1">
                  <c:v>1.01830985915493</c:v>
                </c:pt>
                <c:pt idx="2">
                  <c:v>1.114730878186969</c:v>
                </c:pt>
                <c:pt idx="3">
                  <c:v>1.311046511627907</c:v>
                </c:pt>
                <c:pt idx="4">
                  <c:v>1.69558599695586</c:v>
                </c:pt>
                <c:pt idx="5">
                  <c:v>2.064516129032258</c:v>
                </c:pt>
                <c:pt idx="6">
                  <c:v>2.672727272727272</c:v>
                </c:pt>
                <c:pt idx="7">
                  <c:v>3.204081632653061</c:v>
                </c:pt>
                <c:pt idx="8">
                  <c:v>3.626373626373626</c:v>
                </c:pt>
                <c:pt idx="9">
                  <c:v>3.813953488372093</c:v>
                </c:pt>
                <c:pt idx="10">
                  <c:v>4.101941747572815</c:v>
                </c:pt>
                <c:pt idx="11">
                  <c:v>4.23076923076923</c:v>
                </c:pt>
                <c:pt idx="12">
                  <c:v>4.315789473684211</c:v>
                </c:pt>
                <c:pt idx="13">
                  <c:v>4.368421052631579</c:v>
                </c:pt>
                <c:pt idx="14">
                  <c:v>4.315789473684211</c:v>
                </c:pt>
                <c:pt idx="15">
                  <c:v>4.205128205128204</c:v>
                </c:pt>
                <c:pt idx="16">
                  <c:v>4.076923076923076</c:v>
                </c:pt>
                <c:pt idx="17">
                  <c:v>4.025641025641025</c:v>
                </c:pt>
                <c:pt idx="18">
                  <c:v>3.75</c:v>
                </c:pt>
                <c:pt idx="19">
                  <c:v>3.634146341463415</c:v>
                </c:pt>
                <c:pt idx="20">
                  <c:v>3.634146341463415</c:v>
                </c:pt>
                <c:pt idx="21">
                  <c:v>3.0</c:v>
                </c:pt>
                <c:pt idx="22">
                  <c:v>2.604166666666667</c:v>
                </c:pt>
                <c:pt idx="23">
                  <c:v>2.313725490196078</c:v>
                </c:pt>
                <c:pt idx="24">
                  <c:v>2.0</c:v>
                </c:pt>
                <c:pt idx="25">
                  <c:v>1.649122807017544</c:v>
                </c:pt>
                <c:pt idx="26">
                  <c:v>1.112903225806452</c:v>
                </c:pt>
                <c:pt idx="27">
                  <c:v>0.846153846153846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814218392776491"/>
                  <c:y val="-0.0833793834023174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'R50L70C1'!$C$46:$C$48</c:f>
              <c:numCache>
                <c:formatCode>0</c:formatCode>
                <c:ptCount val="3"/>
                <c:pt idx="0">
                  <c:v>5915.61896670958</c:v>
                </c:pt>
                <c:pt idx="1">
                  <c:v>6352.300345558561</c:v>
                </c:pt>
                <c:pt idx="2">
                  <c:v>6980.61887627652</c:v>
                </c:pt>
              </c:numCache>
            </c:numRef>
          </c:xVal>
          <c:yVal>
            <c:numRef>
              <c:f>'R50L70C1'!$I$46:$I$48</c:f>
              <c:numCache>
                <c:formatCode>0.000</c:formatCode>
                <c:ptCount val="3"/>
                <c:pt idx="0">
                  <c:v>0.696969696969697</c:v>
                </c:pt>
                <c:pt idx="1">
                  <c:v>0.552238805970149</c:v>
                </c:pt>
                <c:pt idx="2">
                  <c:v>0.426470588235294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165944"/>
        <c:axId val="2110173288"/>
      </c:scatterChart>
      <c:valAx>
        <c:axId val="211016594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32417899"/>
              <c:y val="0.942608695652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10173288"/>
        <c:crosses val="autoZero"/>
        <c:crossBetween val="midCat"/>
      </c:valAx>
      <c:valAx>
        <c:axId val="2110173288"/>
        <c:scaling>
          <c:logBase val="10.0"/>
          <c:orientation val="minMax"/>
          <c:max val="1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337028825"/>
              <c:y val="0.4591304347826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1016594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'R50L70C1'!$C$18:$C$50</c:f>
              <c:numCache>
                <c:formatCode>0</c:formatCode>
                <c:ptCount val="33"/>
                <c:pt idx="0">
                  <c:v>314.7875838896973</c:v>
                </c:pt>
                <c:pt idx="1">
                  <c:v>630.2034863101124</c:v>
                </c:pt>
                <c:pt idx="2">
                  <c:v>1256.637061435917</c:v>
                </c:pt>
                <c:pt idx="3">
                  <c:v>1888.725503338184</c:v>
                </c:pt>
                <c:pt idx="4">
                  <c:v>2514.53075993327</c:v>
                </c:pt>
                <c:pt idx="5">
                  <c:v>2833.716573537993</c:v>
                </c:pt>
                <c:pt idx="6">
                  <c:v>3146.619201835537</c:v>
                </c:pt>
                <c:pt idx="7">
                  <c:v>3336.37139811236</c:v>
                </c:pt>
                <c:pt idx="8">
                  <c:v>3457.008556010209</c:v>
                </c:pt>
                <c:pt idx="9">
                  <c:v>3526.123594389184</c:v>
                </c:pt>
                <c:pt idx="10">
                  <c:v>3644.24747816416</c:v>
                </c:pt>
                <c:pt idx="11">
                  <c:v>3715.24747213529</c:v>
                </c:pt>
                <c:pt idx="12">
                  <c:v>3755.459858101239</c:v>
                </c:pt>
                <c:pt idx="13">
                  <c:v>3773.052776961341</c:v>
                </c:pt>
                <c:pt idx="14">
                  <c:v>3818.291711173035</c:v>
                </c:pt>
                <c:pt idx="15">
                  <c:v>3837.141267094574</c:v>
                </c:pt>
                <c:pt idx="16">
                  <c:v>3903.743031350677</c:v>
                </c:pt>
                <c:pt idx="17">
                  <c:v>3926.990816987241</c:v>
                </c:pt>
                <c:pt idx="18">
                  <c:v>3960.291699115293</c:v>
                </c:pt>
                <c:pt idx="19">
                  <c:v>4036.318241332166</c:v>
                </c:pt>
                <c:pt idx="20">
                  <c:v>4059.566026968731</c:v>
                </c:pt>
                <c:pt idx="21">
                  <c:v>4088.468679381757</c:v>
                </c:pt>
                <c:pt idx="22">
                  <c:v>4329.114676646734</c:v>
                </c:pt>
                <c:pt idx="23">
                  <c:v>4399.486352087147</c:v>
                </c:pt>
                <c:pt idx="24">
                  <c:v>4530.17660647648</c:v>
                </c:pt>
                <c:pt idx="25">
                  <c:v>4721.813758345459</c:v>
                </c:pt>
                <c:pt idx="26">
                  <c:v>5158.49513719444</c:v>
                </c:pt>
                <c:pt idx="27">
                  <c:v>5539.884485340242</c:v>
                </c:pt>
                <c:pt idx="28">
                  <c:v>5915.61896670958</c:v>
                </c:pt>
                <c:pt idx="29">
                  <c:v>6352.300345558561</c:v>
                </c:pt>
                <c:pt idx="30">
                  <c:v>6980.61887627652</c:v>
                </c:pt>
                <c:pt idx="31">
                  <c:v>15707.96326794897</c:v>
                </c:pt>
                <c:pt idx="32">
                  <c:v>31415.92653589793</c:v>
                </c:pt>
              </c:numCache>
            </c:numRef>
          </c:xVal>
          <c:yVal>
            <c:numRef>
              <c:f>'R50L70C1'!$Q$18:$Q$50</c:f>
              <c:numCache>
                <c:formatCode>0.00</c:formatCode>
                <c:ptCount val="33"/>
                <c:pt idx="0" formatCode="0.000">
                  <c:v>-0.0184365117186074</c:v>
                </c:pt>
                <c:pt idx="1">
                  <c:v>-0.0376452618420791</c:v>
                </c:pt>
                <c:pt idx="2">
                  <c:v>-0.0814919062836579</c:v>
                </c:pt>
                <c:pt idx="3">
                  <c:v>-0.142959545568826</c:v>
                </c:pt>
                <c:pt idx="4">
                  <c:v>-0.246759985521441</c:v>
                </c:pt>
                <c:pt idx="5">
                  <c:v>-0.338938827336945</c:v>
                </c:pt>
                <c:pt idx="6">
                  <c:v>-0.489507289151368</c:v>
                </c:pt>
                <c:pt idx="7">
                  <c:v>-0.63745377542916</c:v>
                </c:pt>
                <c:pt idx="8">
                  <c:v>-0.769118400550904</c:v>
                </c:pt>
                <c:pt idx="9">
                  <c:v>-0.862291176010867</c:v>
                </c:pt>
                <c:pt idx="10">
                  <c:v>-1.056964063751614</c:v>
                </c:pt>
                <c:pt idx="11">
                  <c:v>-1.195989037263994</c:v>
                </c:pt>
                <c:pt idx="12">
                  <c:v>-1.281113179669159</c:v>
                </c:pt>
                <c:pt idx="13">
                  <c:v>-1.319531066349376</c:v>
                </c:pt>
                <c:pt idx="14">
                  <c:v>-1.420739515251893</c:v>
                </c:pt>
                <c:pt idx="15">
                  <c:v>-1.463596977303637</c:v>
                </c:pt>
                <c:pt idx="16">
                  <c:v>-1.615432552787864</c:v>
                </c:pt>
                <c:pt idx="17">
                  <c:v>-1.667701071306967</c:v>
                </c:pt>
                <c:pt idx="18">
                  <c:v>-1.741072294917034</c:v>
                </c:pt>
                <c:pt idx="19">
                  <c:v>-1.898785238574676</c:v>
                </c:pt>
                <c:pt idx="20">
                  <c:v>-1.943644615745036</c:v>
                </c:pt>
                <c:pt idx="21">
                  <c:v>-1.996966276053206</c:v>
                </c:pt>
                <c:pt idx="22">
                  <c:v>-2.336711124659431</c:v>
                </c:pt>
                <c:pt idx="23">
                  <c:v>-2.406228898739749</c:v>
                </c:pt>
                <c:pt idx="24">
                  <c:v>-2.510015901478206</c:v>
                </c:pt>
                <c:pt idx="25">
                  <c:v>-2.619788783567901</c:v>
                </c:pt>
                <c:pt idx="26">
                  <c:v>-2.767169461105132</c:v>
                </c:pt>
                <c:pt idx="27">
                  <c:v>-2.839469778097731</c:v>
                </c:pt>
                <c:pt idx="28">
                  <c:v>-2.886428913511098</c:v>
                </c:pt>
                <c:pt idx="29">
                  <c:v>-2.924362162980289</c:v>
                </c:pt>
                <c:pt idx="30">
                  <c:v>-2.961418826183833</c:v>
                </c:pt>
                <c:pt idx="31">
                  <c:v>-3.082136814573011</c:v>
                </c:pt>
                <c:pt idx="32">
                  <c:v>-3.113223277250862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3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6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29"/>
            <c:marker>
              <c:symbol val="diamond"/>
              <c:size val="5"/>
            </c:marker>
            <c:bubble3D val="0"/>
          </c:dPt>
          <c:dPt>
            <c:idx val="30"/>
            <c:marker>
              <c:symbol val="diamond"/>
              <c:size val="5"/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'R50L70C1'!$P$18:$P$48</c:f>
                <c:numCache>
                  <c:formatCode>General</c:formatCode>
                  <c:ptCount val="31"/>
                  <c:pt idx="0">
                    <c:v>0.0349065850398866</c:v>
                  </c:pt>
                  <c:pt idx="1">
                    <c:v>0.0352556508902854</c:v>
                  </c:pt>
                  <c:pt idx="2">
                    <c:v>0.0356047167406843</c:v>
                  </c:pt>
                  <c:pt idx="3">
                    <c:v>0.0363028484414821</c:v>
                  </c:pt>
                  <c:pt idx="4">
                    <c:v>0.0376991118430775</c:v>
                  </c:pt>
                  <c:pt idx="5">
                    <c:v>0.0387463093942741</c:v>
                  </c:pt>
                  <c:pt idx="6">
                    <c:v>0.0411897703470662</c:v>
                  </c:pt>
                  <c:pt idx="7">
                    <c:v>0.0422369678982628</c:v>
                  </c:pt>
                  <c:pt idx="8">
                    <c:v>0.0441568300754565</c:v>
                  </c:pt>
                  <c:pt idx="9">
                    <c:v>0.0448549617762543</c:v>
                  </c:pt>
                  <c:pt idx="10">
                    <c:v>0.0471238898038469</c:v>
                  </c:pt>
                  <c:pt idx="11">
                    <c:v>0.0483456202802429</c:v>
                  </c:pt>
                  <c:pt idx="12">
                    <c:v>0.0490437519810406</c:v>
                  </c:pt>
                  <c:pt idx="13">
                    <c:v>0.0497418836818384</c:v>
                  </c:pt>
                  <c:pt idx="14">
                    <c:v>0.0506145483078355</c:v>
                  </c:pt>
                  <c:pt idx="15">
                    <c:v>0.0506145483078355</c:v>
                  </c:pt>
                  <c:pt idx="16">
                    <c:v>0.0523598775598299</c:v>
                  </c:pt>
                  <c:pt idx="17">
                    <c:v>0.0527089434102287</c:v>
                  </c:pt>
                  <c:pt idx="18">
                    <c:v>0.0525344104850293</c:v>
                  </c:pt>
                  <c:pt idx="19">
                    <c:v>0.0546288055874225</c:v>
                  </c:pt>
                  <c:pt idx="20">
                    <c:v>0.0546288055874225</c:v>
                  </c:pt>
                  <c:pt idx="21">
                    <c:v>0.0548033385126219</c:v>
                  </c:pt>
                  <c:pt idx="22">
                    <c:v>0.05846852994181</c:v>
                  </c:pt>
                  <c:pt idx="23">
                    <c:v>0.0593411945678072</c:v>
                  </c:pt>
                  <c:pt idx="24">
                    <c:v>0.0598647933434055</c:v>
                  </c:pt>
                  <c:pt idx="25">
                    <c:v>0.0609119908946021</c:v>
                  </c:pt>
                  <c:pt idx="26">
                    <c:v>0.0623082542961976</c:v>
                  </c:pt>
                  <c:pt idx="27">
                    <c:v>0.0628318530717959</c:v>
                  </c:pt>
                  <c:pt idx="28">
                    <c:v>0.0635299847725936</c:v>
                  </c:pt>
                  <c:pt idx="29">
                    <c:v>0.0633554518473941</c:v>
                  </c:pt>
                  <c:pt idx="30">
                    <c:v>0.0642281164733913</c:v>
                  </c:pt>
                </c:numCache>
              </c:numRef>
            </c:plus>
            <c:minus>
              <c:numRef>
                <c:f>'R50L70C1'!$P$18:$P$48</c:f>
                <c:numCache>
                  <c:formatCode>General</c:formatCode>
                  <c:ptCount val="31"/>
                  <c:pt idx="0">
                    <c:v>0.0349065850398866</c:v>
                  </c:pt>
                  <c:pt idx="1">
                    <c:v>0.0352556508902854</c:v>
                  </c:pt>
                  <c:pt idx="2">
                    <c:v>0.0356047167406843</c:v>
                  </c:pt>
                  <c:pt idx="3">
                    <c:v>0.0363028484414821</c:v>
                  </c:pt>
                  <c:pt idx="4">
                    <c:v>0.0376991118430775</c:v>
                  </c:pt>
                  <c:pt idx="5">
                    <c:v>0.0387463093942741</c:v>
                  </c:pt>
                  <c:pt idx="6">
                    <c:v>0.0411897703470662</c:v>
                  </c:pt>
                  <c:pt idx="7">
                    <c:v>0.0422369678982628</c:v>
                  </c:pt>
                  <c:pt idx="8">
                    <c:v>0.0441568300754565</c:v>
                  </c:pt>
                  <c:pt idx="9">
                    <c:v>0.0448549617762543</c:v>
                  </c:pt>
                  <c:pt idx="10">
                    <c:v>0.0471238898038469</c:v>
                  </c:pt>
                  <c:pt idx="11">
                    <c:v>0.0483456202802429</c:v>
                  </c:pt>
                  <c:pt idx="12">
                    <c:v>0.0490437519810406</c:v>
                  </c:pt>
                  <c:pt idx="13">
                    <c:v>0.0497418836818384</c:v>
                  </c:pt>
                  <c:pt idx="14">
                    <c:v>0.0506145483078355</c:v>
                  </c:pt>
                  <c:pt idx="15">
                    <c:v>0.0506145483078355</c:v>
                  </c:pt>
                  <c:pt idx="16">
                    <c:v>0.0523598775598299</c:v>
                  </c:pt>
                  <c:pt idx="17">
                    <c:v>0.0527089434102287</c:v>
                  </c:pt>
                  <c:pt idx="18">
                    <c:v>0.0525344104850293</c:v>
                  </c:pt>
                  <c:pt idx="19">
                    <c:v>0.0546288055874225</c:v>
                  </c:pt>
                  <c:pt idx="20">
                    <c:v>0.0546288055874225</c:v>
                  </c:pt>
                  <c:pt idx="21">
                    <c:v>0.0548033385126219</c:v>
                  </c:pt>
                  <c:pt idx="22">
                    <c:v>0.05846852994181</c:v>
                  </c:pt>
                  <c:pt idx="23">
                    <c:v>0.0593411945678072</c:v>
                  </c:pt>
                  <c:pt idx="24">
                    <c:v>0.0598647933434055</c:v>
                  </c:pt>
                  <c:pt idx="25">
                    <c:v>0.0609119908946021</c:v>
                  </c:pt>
                  <c:pt idx="26">
                    <c:v>0.0623082542961976</c:v>
                  </c:pt>
                  <c:pt idx="27">
                    <c:v>0.0628318530717959</c:v>
                  </c:pt>
                  <c:pt idx="28">
                    <c:v>0.0635299847725936</c:v>
                  </c:pt>
                  <c:pt idx="29">
                    <c:v>0.0633554518473941</c:v>
                  </c:pt>
                  <c:pt idx="30">
                    <c:v>0.0642281164733913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'R50L70C1'!$C$18:$C$48</c:f>
              <c:numCache>
                <c:formatCode>0</c:formatCode>
                <c:ptCount val="31"/>
                <c:pt idx="0">
                  <c:v>314.7875838896973</c:v>
                </c:pt>
                <c:pt idx="1">
                  <c:v>630.2034863101124</c:v>
                </c:pt>
                <c:pt idx="2">
                  <c:v>1256.637061435917</c:v>
                </c:pt>
                <c:pt idx="3">
                  <c:v>1888.725503338184</c:v>
                </c:pt>
                <c:pt idx="4">
                  <c:v>2514.53075993327</c:v>
                </c:pt>
                <c:pt idx="5">
                  <c:v>2833.716573537993</c:v>
                </c:pt>
                <c:pt idx="6">
                  <c:v>3146.619201835537</c:v>
                </c:pt>
                <c:pt idx="7">
                  <c:v>3336.37139811236</c:v>
                </c:pt>
                <c:pt idx="8">
                  <c:v>3457.008556010209</c:v>
                </c:pt>
                <c:pt idx="9">
                  <c:v>3526.123594389184</c:v>
                </c:pt>
                <c:pt idx="10">
                  <c:v>3644.24747816416</c:v>
                </c:pt>
                <c:pt idx="11">
                  <c:v>3715.24747213529</c:v>
                </c:pt>
                <c:pt idx="12">
                  <c:v>3755.459858101239</c:v>
                </c:pt>
                <c:pt idx="13">
                  <c:v>3773.052776961341</c:v>
                </c:pt>
                <c:pt idx="14">
                  <c:v>3818.291711173035</c:v>
                </c:pt>
                <c:pt idx="15">
                  <c:v>3837.141267094574</c:v>
                </c:pt>
                <c:pt idx="16">
                  <c:v>3903.743031350677</c:v>
                </c:pt>
                <c:pt idx="17">
                  <c:v>3926.990816987241</c:v>
                </c:pt>
                <c:pt idx="18">
                  <c:v>3960.291699115293</c:v>
                </c:pt>
                <c:pt idx="19">
                  <c:v>4036.318241332166</c:v>
                </c:pt>
                <c:pt idx="20">
                  <c:v>4059.566026968731</c:v>
                </c:pt>
                <c:pt idx="21">
                  <c:v>4088.468679381757</c:v>
                </c:pt>
                <c:pt idx="22">
                  <c:v>4329.114676646734</c:v>
                </c:pt>
                <c:pt idx="23">
                  <c:v>4399.486352087147</c:v>
                </c:pt>
                <c:pt idx="24">
                  <c:v>4530.17660647648</c:v>
                </c:pt>
                <c:pt idx="25">
                  <c:v>4721.813758345459</c:v>
                </c:pt>
                <c:pt idx="26">
                  <c:v>5158.49513719444</c:v>
                </c:pt>
                <c:pt idx="27">
                  <c:v>5539.884485340242</c:v>
                </c:pt>
                <c:pt idx="28">
                  <c:v>5915.61896670958</c:v>
                </c:pt>
                <c:pt idx="29">
                  <c:v>6352.300345558561</c:v>
                </c:pt>
                <c:pt idx="30">
                  <c:v>6980.61887627652</c:v>
                </c:pt>
              </c:numCache>
            </c:numRef>
          </c:xVal>
          <c:yVal>
            <c:numRef>
              <c:f>'R50L70C1'!$O$18:$O$48</c:f>
              <c:numCache>
                <c:formatCode>0.00</c:formatCode>
                <c:ptCount val="31"/>
                <c:pt idx="0">
                  <c:v>0.0</c:v>
                </c:pt>
                <c:pt idx="1">
                  <c:v>-0.0349065850398866</c:v>
                </c:pt>
                <c:pt idx="2">
                  <c:v>-0.0698131700797732</c:v>
                </c:pt>
                <c:pt idx="3">
                  <c:v>-0.139626340159546</c:v>
                </c:pt>
                <c:pt idx="4">
                  <c:v>-0.279252680319093</c:v>
                </c:pt>
                <c:pt idx="5">
                  <c:v>-0.383972435438752</c:v>
                </c:pt>
                <c:pt idx="6">
                  <c:v>-0.628318530717959</c:v>
                </c:pt>
                <c:pt idx="7">
                  <c:v>-0.733038285837618</c:v>
                </c:pt>
                <c:pt idx="8">
                  <c:v>-0.925024503556995</c:v>
                </c:pt>
                <c:pt idx="9">
                  <c:v>-0.994837673636768</c:v>
                </c:pt>
                <c:pt idx="10">
                  <c:v>-1.221730476396031</c:v>
                </c:pt>
                <c:pt idx="11">
                  <c:v>-1.343903524035634</c:v>
                </c:pt>
                <c:pt idx="12">
                  <c:v>-1.413716694115407</c:v>
                </c:pt>
                <c:pt idx="13">
                  <c:v>-1.48352986419518</c:v>
                </c:pt>
                <c:pt idx="14">
                  <c:v>-1.570796326794897</c:v>
                </c:pt>
                <c:pt idx="15">
                  <c:v>-1.570796326794897</c:v>
                </c:pt>
                <c:pt idx="16">
                  <c:v>-1.745329251994329</c:v>
                </c:pt>
                <c:pt idx="17">
                  <c:v>-1.780235837034216</c:v>
                </c:pt>
                <c:pt idx="18">
                  <c:v>-1.762782544514273</c:v>
                </c:pt>
                <c:pt idx="19">
                  <c:v>-1.972222054753592</c:v>
                </c:pt>
                <c:pt idx="20">
                  <c:v>-1.972222054753592</c:v>
                </c:pt>
                <c:pt idx="21">
                  <c:v>-1.989675347273536</c:v>
                </c:pt>
                <c:pt idx="22">
                  <c:v>-2.356194490192345</c:v>
                </c:pt>
                <c:pt idx="23">
                  <c:v>-2.443460952792061</c:v>
                </c:pt>
                <c:pt idx="24">
                  <c:v>-2.495820830351891</c:v>
                </c:pt>
                <c:pt idx="25">
                  <c:v>-2.600540585471551</c:v>
                </c:pt>
                <c:pt idx="26">
                  <c:v>-2.740166925631097</c:v>
                </c:pt>
                <c:pt idx="27">
                  <c:v>-2.792526803190927</c:v>
                </c:pt>
                <c:pt idx="28">
                  <c:v>-2.8623399732707</c:v>
                </c:pt>
                <c:pt idx="29">
                  <c:v>-2.844886680750757</c:v>
                </c:pt>
                <c:pt idx="30">
                  <c:v>-2.932153143350474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016120"/>
        <c:axId val="2108022888"/>
      </c:scatterChart>
      <c:valAx>
        <c:axId val="2108016120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8022888"/>
        <c:crosses val="autoZero"/>
        <c:crossBetween val="midCat"/>
      </c:valAx>
      <c:valAx>
        <c:axId val="2108022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801612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'R50L70C10'!$C$18:$C$54</c:f>
              <c:numCache>
                <c:formatCode>0</c:formatCode>
                <c:ptCount val="37"/>
                <c:pt idx="0">
                  <c:v>140.4291916154638</c:v>
                </c:pt>
                <c:pt idx="1">
                  <c:v>326.5371404141231</c:v>
                </c:pt>
                <c:pt idx="2">
                  <c:v>530.1751762198134</c:v>
                </c:pt>
                <c:pt idx="3">
                  <c:v>652.8229534159591</c:v>
                </c:pt>
                <c:pt idx="4">
                  <c:v>655.9645460695489</c:v>
                </c:pt>
                <c:pt idx="5">
                  <c:v>782.8848892745763</c:v>
                </c:pt>
                <c:pt idx="6">
                  <c:v>958.185759344887</c:v>
                </c:pt>
                <c:pt idx="7">
                  <c:v>1035.468938623196</c:v>
                </c:pt>
                <c:pt idx="8">
                  <c:v>1041.123805399657</c:v>
                </c:pt>
                <c:pt idx="9">
                  <c:v>1088.247695203504</c:v>
                </c:pt>
                <c:pt idx="10">
                  <c:v>1147.93795562171</c:v>
                </c:pt>
                <c:pt idx="11">
                  <c:v>1199.460075140583</c:v>
                </c:pt>
                <c:pt idx="12">
                  <c:v>1274.22998029602</c:v>
                </c:pt>
                <c:pt idx="13">
                  <c:v>1320.097233038431</c:v>
                </c:pt>
                <c:pt idx="14">
                  <c:v>1382.929086110227</c:v>
                </c:pt>
                <c:pt idx="15">
                  <c:v>1467.123769226433</c:v>
                </c:pt>
                <c:pt idx="16">
                  <c:v>1509.221110784536</c:v>
                </c:pt>
                <c:pt idx="17">
                  <c:v>1572.68128238705</c:v>
                </c:pt>
                <c:pt idx="18">
                  <c:v>1635.513135458846</c:v>
                </c:pt>
                <c:pt idx="19">
                  <c:v>1720.336137105771</c:v>
                </c:pt>
                <c:pt idx="20">
                  <c:v>1762.433478663874</c:v>
                </c:pt>
                <c:pt idx="21">
                  <c:v>1822.12373908208</c:v>
                </c:pt>
                <c:pt idx="22">
                  <c:v>1909.460014851876</c:v>
                </c:pt>
                <c:pt idx="23">
                  <c:v>1972.92018645439</c:v>
                </c:pt>
                <c:pt idx="24">
                  <c:v>2042.035224833365</c:v>
                </c:pt>
                <c:pt idx="25">
                  <c:v>2123.7166338267</c:v>
                </c:pt>
                <c:pt idx="26">
                  <c:v>2225.50423580301</c:v>
                </c:pt>
                <c:pt idx="27">
                  <c:v>2325.406882187165</c:v>
                </c:pt>
                <c:pt idx="28">
                  <c:v>2419.026343264141</c:v>
                </c:pt>
                <c:pt idx="29">
                  <c:v>2538.406864100553</c:v>
                </c:pt>
                <c:pt idx="30">
                  <c:v>2827.433388230813</c:v>
                </c:pt>
                <c:pt idx="31">
                  <c:v>3166.725394818512</c:v>
                </c:pt>
                <c:pt idx="32">
                  <c:v>3795.04392553647</c:v>
                </c:pt>
                <c:pt idx="33">
                  <c:v>4427.132367438736</c:v>
                </c:pt>
                <c:pt idx="34">
                  <c:v>5051.680986972387</c:v>
                </c:pt>
                <c:pt idx="35">
                  <c:v>9424.777960769379</c:v>
                </c:pt>
                <c:pt idx="36">
                  <c:v>18849.55592153876</c:v>
                </c:pt>
              </c:numCache>
            </c:numRef>
          </c:xVal>
          <c:yVal>
            <c:numRef>
              <c:f>'R50L70C10'!$K$18:$K$54</c:f>
              <c:numCache>
                <c:formatCode>0.0000</c:formatCode>
                <c:ptCount val="37"/>
                <c:pt idx="0">
                  <c:v>1.010573606872212</c:v>
                </c:pt>
                <c:pt idx="1">
                  <c:v>1.058326684966161</c:v>
                </c:pt>
                <c:pt idx="2">
                  <c:v>1.157920820703323</c:v>
                </c:pt>
                <c:pt idx="3">
                  <c:v>1.23992223741802</c:v>
                </c:pt>
                <c:pt idx="4">
                  <c:v>1.24216616920568</c:v>
                </c:pt>
                <c:pt idx="5">
                  <c:v>1.332074054899412</c:v>
                </c:pt>
                <c:pt idx="6">
                  <c:v>1.402337932418595</c:v>
                </c:pt>
                <c:pt idx="7">
                  <c:v>1.384504344586664</c:v>
                </c:pt>
                <c:pt idx="8">
                  <c:v>1.381683365588203</c:v>
                </c:pt>
                <c:pt idx="9">
                  <c:v>1.350173063577668</c:v>
                </c:pt>
                <c:pt idx="10">
                  <c:v>1.291497563447741</c:v>
                </c:pt>
                <c:pt idx="11">
                  <c:v>1.227626571791925</c:v>
                </c:pt>
                <c:pt idx="12">
                  <c:v>1.122114915224406</c:v>
                </c:pt>
                <c:pt idx="13">
                  <c:v>1.054565683759701</c:v>
                </c:pt>
                <c:pt idx="14">
                  <c:v>0.963382749597278</c:v>
                </c:pt>
                <c:pt idx="15">
                  <c:v>0.849325352771027</c:v>
                </c:pt>
                <c:pt idx="16">
                  <c:v>0.797062742476305</c:v>
                </c:pt>
                <c:pt idx="17">
                  <c:v>0.72481864348099</c:v>
                </c:pt>
                <c:pt idx="18">
                  <c:v>0.660915973268076</c:v>
                </c:pt>
                <c:pt idx="19">
                  <c:v>0.585769338959932</c:v>
                </c:pt>
                <c:pt idx="20">
                  <c:v>0.552752276236544</c:v>
                </c:pt>
                <c:pt idx="21">
                  <c:v>0.510251059304025</c:v>
                </c:pt>
                <c:pt idx="22">
                  <c:v>0.456062247266205</c:v>
                </c:pt>
                <c:pt idx="23">
                  <c:v>0.42180509163049</c:v>
                </c:pt>
                <c:pt idx="24">
                  <c:v>0.388661077361638</c:v>
                </c:pt>
                <c:pt idx="25">
                  <c:v>0.354278350608131</c:v>
                </c:pt>
                <c:pt idx="26">
                  <c:v>0.317486018673503</c:v>
                </c:pt>
                <c:pt idx="27">
                  <c:v>0.286728522597054</c:v>
                </c:pt>
                <c:pt idx="28">
                  <c:v>0.261841128838434</c:v>
                </c:pt>
                <c:pt idx="29">
                  <c:v>0.234610543835434</c:v>
                </c:pt>
                <c:pt idx="30">
                  <c:v>0.184178269055432</c:v>
                </c:pt>
                <c:pt idx="31">
                  <c:v>0.143539147665081</c:v>
                </c:pt>
                <c:pt idx="32">
                  <c:v>0.0972423184534245</c:v>
                </c:pt>
                <c:pt idx="33">
                  <c:v>0.0702660056575145</c:v>
                </c:pt>
                <c:pt idx="34">
                  <c:v>0.0533836690746478</c:v>
                </c:pt>
                <c:pt idx="35">
                  <c:v>0.0149481583593597</c:v>
                </c:pt>
                <c:pt idx="36">
                  <c:v>0.00370809233823537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6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0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3"/>
            <c:bubble3D val="0"/>
          </c:dPt>
          <c:dPt>
            <c:idx val="16"/>
            <c:bubble3D val="0"/>
          </c:dPt>
          <c:dPt>
            <c:idx val="29"/>
            <c:bubble3D val="0"/>
          </c:dPt>
          <c:dPt>
            <c:idx val="30"/>
            <c:bubble3D val="0"/>
          </c:dPt>
          <c:xVal>
            <c:numRef>
              <c:f>'R50L70C10'!$C$18:$C$49</c:f>
              <c:numCache>
                <c:formatCode>0</c:formatCode>
                <c:ptCount val="32"/>
                <c:pt idx="0">
                  <c:v>140.4291916154638</c:v>
                </c:pt>
                <c:pt idx="1">
                  <c:v>326.5371404141231</c:v>
                </c:pt>
                <c:pt idx="2">
                  <c:v>530.1751762198134</c:v>
                </c:pt>
                <c:pt idx="3">
                  <c:v>652.8229534159591</c:v>
                </c:pt>
                <c:pt idx="4">
                  <c:v>655.9645460695489</c:v>
                </c:pt>
                <c:pt idx="5">
                  <c:v>782.8848892745763</c:v>
                </c:pt>
                <c:pt idx="6">
                  <c:v>958.185759344887</c:v>
                </c:pt>
                <c:pt idx="7">
                  <c:v>1035.468938623196</c:v>
                </c:pt>
                <c:pt idx="8">
                  <c:v>1041.123805399657</c:v>
                </c:pt>
                <c:pt idx="9">
                  <c:v>1088.247695203504</c:v>
                </c:pt>
                <c:pt idx="10">
                  <c:v>1147.93795562171</c:v>
                </c:pt>
                <c:pt idx="11">
                  <c:v>1199.460075140583</c:v>
                </c:pt>
                <c:pt idx="12">
                  <c:v>1274.22998029602</c:v>
                </c:pt>
                <c:pt idx="13">
                  <c:v>1320.097233038431</c:v>
                </c:pt>
                <c:pt idx="14">
                  <c:v>1382.929086110227</c:v>
                </c:pt>
                <c:pt idx="15">
                  <c:v>1467.123769226433</c:v>
                </c:pt>
                <c:pt idx="16">
                  <c:v>1509.221110784536</c:v>
                </c:pt>
                <c:pt idx="17">
                  <c:v>1572.68128238705</c:v>
                </c:pt>
                <c:pt idx="18">
                  <c:v>1635.513135458846</c:v>
                </c:pt>
                <c:pt idx="19">
                  <c:v>1720.336137105771</c:v>
                </c:pt>
                <c:pt idx="20">
                  <c:v>1762.433478663874</c:v>
                </c:pt>
                <c:pt idx="21">
                  <c:v>1822.12373908208</c:v>
                </c:pt>
                <c:pt idx="22">
                  <c:v>1909.460014851876</c:v>
                </c:pt>
                <c:pt idx="23">
                  <c:v>1972.92018645439</c:v>
                </c:pt>
                <c:pt idx="24">
                  <c:v>2042.035224833365</c:v>
                </c:pt>
                <c:pt idx="25">
                  <c:v>2123.7166338267</c:v>
                </c:pt>
                <c:pt idx="26">
                  <c:v>2225.50423580301</c:v>
                </c:pt>
                <c:pt idx="27">
                  <c:v>2325.406882187165</c:v>
                </c:pt>
                <c:pt idx="28">
                  <c:v>2419.026343264141</c:v>
                </c:pt>
                <c:pt idx="29">
                  <c:v>2538.406864100553</c:v>
                </c:pt>
                <c:pt idx="30">
                  <c:v>2827.433388230813</c:v>
                </c:pt>
                <c:pt idx="31">
                  <c:v>3166.725394818512</c:v>
                </c:pt>
              </c:numCache>
            </c:numRef>
          </c:xVal>
          <c:yVal>
            <c:numRef>
              <c:f>'R50L70C10'!$I$18:$I$49</c:f>
              <c:numCache>
                <c:formatCode>0.000</c:formatCode>
                <c:ptCount val="32"/>
                <c:pt idx="0">
                  <c:v>1.002482929857231</c:v>
                </c:pt>
                <c:pt idx="1">
                  <c:v>1.049868766404199</c:v>
                </c:pt>
                <c:pt idx="2">
                  <c:v>1.139603232916973</c:v>
                </c:pt>
                <c:pt idx="3">
                  <c:v>1.218270008084074</c:v>
                </c:pt>
                <c:pt idx="4">
                  <c:v>1.218344155844156</c:v>
                </c:pt>
                <c:pt idx="5">
                  <c:v>1.299363057324841</c:v>
                </c:pt>
                <c:pt idx="6">
                  <c:v>1.354602510460251</c:v>
                </c:pt>
                <c:pt idx="7">
                  <c:v>1.326818675352877</c:v>
                </c:pt>
                <c:pt idx="8">
                  <c:v>1.321001088139282</c:v>
                </c:pt>
                <c:pt idx="9">
                  <c:v>1.286028602860286</c:v>
                </c:pt>
                <c:pt idx="10">
                  <c:v>1.232635060639471</c:v>
                </c:pt>
                <c:pt idx="11">
                  <c:v>1.163019693654267</c:v>
                </c:pt>
                <c:pt idx="12">
                  <c:v>1.067451820128479</c:v>
                </c:pt>
                <c:pt idx="13">
                  <c:v>0.998949579831933</c:v>
                </c:pt>
                <c:pt idx="14">
                  <c:v>0.911405295315682</c:v>
                </c:pt>
                <c:pt idx="15">
                  <c:v>0.807429130009775</c:v>
                </c:pt>
                <c:pt idx="16">
                  <c:v>0.756214149139579</c:v>
                </c:pt>
                <c:pt idx="17">
                  <c:v>0.688600556070435</c:v>
                </c:pt>
                <c:pt idx="18">
                  <c:v>0.628597122302158</c:v>
                </c:pt>
                <c:pt idx="19">
                  <c:v>0.559410234171726</c:v>
                </c:pt>
                <c:pt idx="20">
                  <c:v>0.526854219948849</c:v>
                </c:pt>
                <c:pt idx="21">
                  <c:v>0.486666666666667</c:v>
                </c:pt>
                <c:pt idx="22">
                  <c:v>0.436437246963563</c:v>
                </c:pt>
                <c:pt idx="23">
                  <c:v>0.403968253968254</c:v>
                </c:pt>
                <c:pt idx="24">
                  <c:v>0.371495327102804</c:v>
                </c:pt>
                <c:pt idx="25">
                  <c:v>0.338931297709924</c:v>
                </c:pt>
                <c:pt idx="26">
                  <c:v>0.304250559284116</c:v>
                </c:pt>
                <c:pt idx="27">
                  <c:v>0.274725274725275</c:v>
                </c:pt>
                <c:pt idx="28">
                  <c:v>0.250901225666907</c:v>
                </c:pt>
                <c:pt idx="29">
                  <c:v>0.225212464589235</c:v>
                </c:pt>
                <c:pt idx="30">
                  <c:v>0.176268861454047</c:v>
                </c:pt>
                <c:pt idx="31">
                  <c:v>0.137424949966644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814218392776491"/>
                  <c:y val="-0.0833793834023174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'R50L70C10'!$C$50:$C$52</c:f>
              <c:numCache>
                <c:formatCode>0</c:formatCode>
                <c:ptCount val="3"/>
                <c:pt idx="0">
                  <c:v>3795.04392553647</c:v>
                </c:pt>
                <c:pt idx="1">
                  <c:v>4427.132367438736</c:v>
                </c:pt>
                <c:pt idx="2">
                  <c:v>5051.680986972387</c:v>
                </c:pt>
              </c:numCache>
            </c:numRef>
          </c:xVal>
          <c:yVal>
            <c:numRef>
              <c:f>'R50L70C10'!$I$50:$I$52</c:f>
              <c:numCache>
                <c:formatCode>0.000</c:formatCode>
                <c:ptCount val="3"/>
                <c:pt idx="0">
                  <c:v>0.0925566343042071</c:v>
                </c:pt>
                <c:pt idx="1">
                  <c:v>0.0667090216010165</c:v>
                </c:pt>
                <c:pt idx="2">
                  <c:v>0.0502197112366604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129912"/>
        <c:axId val="2108136904"/>
      </c:scatterChart>
      <c:valAx>
        <c:axId val="2108129912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32417899"/>
              <c:y val="0.942608695652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8136904"/>
        <c:crosses val="autoZero"/>
        <c:crossBetween val="midCat"/>
      </c:valAx>
      <c:valAx>
        <c:axId val="2108136904"/>
        <c:scaling>
          <c:logBase val="10.0"/>
          <c:orientation val="minMax"/>
          <c:max val="1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337028825"/>
              <c:y val="0.4591304347826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81299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'R50L70C10'!$C$18:$C$54</c:f>
              <c:numCache>
                <c:formatCode>0</c:formatCode>
                <c:ptCount val="37"/>
                <c:pt idx="0">
                  <c:v>140.4291916154638</c:v>
                </c:pt>
                <c:pt idx="1">
                  <c:v>326.5371404141231</c:v>
                </c:pt>
                <c:pt idx="2">
                  <c:v>530.1751762198134</c:v>
                </c:pt>
                <c:pt idx="3">
                  <c:v>652.8229534159591</c:v>
                </c:pt>
                <c:pt idx="4">
                  <c:v>655.9645460695489</c:v>
                </c:pt>
                <c:pt idx="5">
                  <c:v>782.8848892745763</c:v>
                </c:pt>
                <c:pt idx="6">
                  <c:v>958.185759344887</c:v>
                </c:pt>
                <c:pt idx="7">
                  <c:v>1035.468938623196</c:v>
                </c:pt>
                <c:pt idx="8">
                  <c:v>1041.123805399657</c:v>
                </c:pt>
                <c:pt idx="9">
                  <c:v>1088.247695203504</c:v>
                </c:pt>
                <c:pt idx="10">
                  <c:v>1147.93795562171</c:v>
                </c:pt>
                <c:pt idx="11">
                  <c:v>1199.460075140583</c:v>
                </c:pt>
                <c:pt idx="12">
                  <c:v>1274.22998029602</c:v>
                </c:pt>
                <c:pt idx="13">
                  <c:v>1320.097233038431</c:v>
                </c:pt>
                <c:pt idx="14">
                  <c:v>1382.929086110227</c:v>
                </c:pt>
                <c:pt idx="15">
                  <c:v>1467.123769226433</c:v>
                </c:pt>
                <c:pt idx="16">
                  <c:v>1509.221110784536</c:v>
                </c:pt>
                <c:pt idx="17">
                  <c:v>1572.68128238705</c:v>
                </c:pt>
                <c:pt idx="18">
                  <c:v>1635.513135458846</c:v>
                </c:pt>
                <c:pt idx="19">
                  <c:v>1720.336137105771</c:v>
                </c:pt>
                <c:pt idx="20">
                  <c:v>1762.433478663874</c:v>
                </c:pt>
                <c:pt idx="21">
                  <c:v>1822.12373908208</c:v>
                </c:pt>
                <c:pt idx="22">
                  <c:v>1909.460014851876</c:v>
                </c:pt>
                <c:pt idx="23">
                  <c:v>1972.92018645439</c:v>
                </c:pt>
                <c:pt idx="24">
                  <c:v>2042.035224833365</c:v>
                </c:pt>
                <c:pt idx="25">
                  <c:v>2123.7166338267</c:v>
                </c:pt>
                <c:pt idx="26">
                  <c:v>2225.50423580301</c:v>
                </c:pt>
                <c:pt idx="27">
                  <c:v>2325.406882187165</c:v>
                </c:pt>
                <c:pt idx="28">
                  <c:v>2419.026343264141</c:v>
                </c:pt>
                <c:pt idx="29">
                  <c:v>2538.406864100553</c:v>
                </c:pt>
                <c:pt idx="30">
                  <c:v>2827.433388230813</c:v>
                </c:pt>
                <c:pt idx="31">
                  <c:v>3166.725394818512</c:v>
                </c:pt>
                <c:pt idx="32">
                  <c:v>3795.04392553647</c:v>
                </c:pt>
                <c:pt idx="33">
                  <c:v>4427.132367438736</c:v>
                </c:pt>
                <c:pt idx="34">
                  <c:v>5051.680986972387</c:v>
                </c:pt>
                <c:pt idx="35">
                  <c:v>9424.777960769379</c:v>
                </c:pt>
                <c:pt idx="36">
                  <c:v>18849.55592153876</c:v>
                </c:pt>
              </c:numCache>
            </c:numRef>
          </c:xVal>
          <c:yVal>
            <c:numRef>
              <c:f>'R50L70C10'!$Q$18:$Q$54</c:f>
              <c:numCache>
                <c:formatCode>0.00</c:formatCode>
                <c:ptCount val="37"/>
                <c:pt idx="0" formatCode="0.000">
                  <c:v>-0.0958685094145177</c:v>
                </c:pt>
                <c:pt idx="1">
                  <c:v>-0.235261654949546</c:v>
                </c:pt>
                <c:pt idx="2">
                  <c:v>-0.426930980315387</c:v>
                </c:pt>
                <c:pt idx="3">
                  <c:v>-0.577555857363828</c:v>
                </c:pt>
                <c:pt idx="4">
                  <c:v>-0.581883113805264</c:v>
                </c:pt>
                <c:pt idx="5">
                  <c:v>-0.780190340414252</c:v>
                </c:pt>
                <c:pt idx="6">
                  <c:v>-1.134522559838353</c:v>
                </c:pt>
                <c:pt idx="7">
                  <c:v>-1.313093366300719</c:v>
                </c:pt>
                <c:pt idx="8">
                  <c:v>-1.326375998937351</c:v>
                </c:pt>
                <c:pt idx="9">
                  <c:v>-1.437021803068132</c:v>
                </c:pt>
                <c:pt idx="10">
                  <c:v>-1.574399850801</c:v>
                </c:pt>
                <c:pt idx="11">
                  <c:v>-1.687470954906157</c:v>
                </c:pt>
                <c:pt idx="12">
                  <c:v>-1.838317379115334</c:v>
                </c:pt>
                <c:pt idx="13">
                  <c:v>-1.921887089901727</c:v>
                </c:pt>
                <c:pt idx="14">
                  <c:v>-2.024941683427088</c:v>
                </c:pt>
                <c:pt idx="15">
                  <c:v>-2.143429061043451</c:v>
                </c:pt>
                <c:pt idx="16">
                  <c:v>-2.195063482123316</c:v>
                </c:pt>
                <c:pt idx="17">
                  <c:v>-2.264514197909246</c:v>
                </c:pt>
                <c:pt idx="18">
                  <c:v>-2.324590655678793</c:v>
                </c:pt>
                <c:pt idx="19">
                  <c:v>-2.394222347316653</c:v>
                </c:pt>
                <c:pt idx="20">
                  <c:v>-2.424633593882155</c:v>
                </c:pt>
                <c:pt idx="21">
                  <c:v>-2.463749238064812</c:v>
                </c:pt>
                <c:pt idx="22">
                  <c:v>-2.51377376493478</c:v>
                </c:pt>
                <c:pt idx="23">
                  <c:v>-2.545618999856801</c:v>
                </c:pt>
                <c:pt idx="24">
                  <c:v>-2.576697364332638</c:v>
                </c:pt>
                <c:pt idx="25">
                  <c:v>-2.609324896814234</c:v>
                </c:pt>
                <c:pt idx="26">
                  <c:v>-2.64482928265338</c:v>
                </c:pt>
                <c:pt idx="27">
                  <c:v>-2.675125964041945</c:v>
                </c:pt>
                <c:pt idx="28">
                  <c:v>-2.700163715498481</c:v>
                </c:pt>
                <c:pt idx="29">
                  <c:v>-2.728228180739274</c:v>
                </c:pt>
                <c:pt idx="30">
                  <c:v>-2.782687152632792</c:v>
                </c:pt>
                <c:pt idx="31">
                  <c:v>-2.829978326186881</c:v>
                </c:pt>
                <c:pt idx="32">
                  <c:v>-2.890029141033004</c:v>
                </c:pt>
                <c:pt idx="33">
                  <c:v>-2.930198798967255</c:v>
                </c:pt>
                <c:pt idx="34">
                  <c:v>-2.958675669230903</c:v>
                </c:pt>
                <c:pt idx="35">
                  <c:v>-3.046422717128423</c:v>
                </c:pt>
                <c:pt idx="36">
                  <c:v>-3.094430041564269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6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0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3"/>
            <c:bubble3D val="0"/>
          </c:dPt>
          <c:dPt>
            <c:idx val="16"/>
            <c:bubble3D val="0"/>
          </c:dPt>
          <c:dPt>
            <c:idx val="29"/>
            <c:bubble3D val="0"/>
          </c:dPt>
          <c:dPt>
            <c:idx val="30"/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'R50L70C10'!$P$18:$P$52</c:f>
                <c:numCache>
                  <c:formatCode>General</c:formatCode>
                  <c:ptCount val="35"/>
                  <c:pt idx="0">
                    <c:v>0.0356047167406843</c:v>
                  </c:pt>
                  <c:pt idx="1">
                    <c:v>0.0375245789178781</c:v>
                  </c:pt>
                  <c:pt idx="2">
                    <c:v>0.039095375244673</c:v>
                  </c:pt>
                  <c:pt idx="3">
                    <c:v>0.0408407044966673</c:v>
                  </c:pt>
                  <c:pt idx="4">
                    <c:v>0.0404916386462684</c:v>
                  </c:pt>
                  <c:pt idx="5">
                    <c:v>0.0429350995990605</c:v>
                  </c:pt>
                  <c:pt idx="6">
                    <c:v>0.0464257581030492</c:v>
                  </c:pt>
                  <c:pt idx="7">
                    <c:v>0.0481710873550435</c:v>
                  </c:pt>
                  <c:pt idx="8">
                    <c:v>0.0483456202802429</c:v>
                  </c:pt>
                  <c:pt idx="9">
                    <c:v>0.0492182849062401</c:v>
                  </c:pt>
                  <c:pt idx="10">
                    <c:v>0.050789081233035</c:v>
                  </c:pt>
                  <c:pt idx="11">
                    <c:v>0.0521853446346304</c:v>
                  </c:pt>
                  <c:pt idx="12">
                    <c:v>0.0535816080362259</c:v>
                  </c:pt>
                  <c:pt idx="13">
                    <c:v>0.0544542726622231</c:v>
                  </c:pt>
                  <c:pt idx="14">
                    <c:v>0.0548033385126219</c:v>
                  </c:pt>
                  <c:pt idx="15">
                    <c:v>0.0563741348394168</c:v>
                  </c:pt>
                  <c:pt idx="16">
                    <c:v>0.0563741348394168</c:v>
                  </c:pt>
                  <c:pt idx="17">
                    <c:v>0.057246799465414</c:v>
                  </c:pt>
                  <c:pt idx="18">
                    <c:v>0.0582939970166106</c:v>
                  </c:pt>
                  <c:pt idx="19">
                    <c:v>0.0589921287174083</c:v>
                  </c:pt>
                  <c:pt idx="20">
                    <c:v>0.0593411945678072</c:v>
                  </c:pt>
                  <c:pt idx="21">
                    <c:v>0.0591666616426078</c:v>
                  </c:pt>
                  <c:pt idx="22">
                    <c:v>0.0593411945678072</c:v>
                  </c:pt>
                  <c:pt idx="23">
                    <c:v>0.0598647933434055</c:v>
                  </c:pt>
                  <c:pt idx="24">
                    <c:v>0.0607374579694027</c:v>
                  </c:pt>
                  <c:pt idx="25">
                    <c:v>0.0603883921190038</c:v>
                  </c:pt>
                  <c:pt idx="26">
                    <c:v>0.061261056745001</c:v>
                  </c:pt>
                  <c:pt idx="27">
                    <c:v>0.0607374579694027</c:v>
                  </c:pt>
                  <c:pt idx="28">
                    <c:v>0.0614355896702004</c:v>
                  </c:pt>
                  <c:pt idx="29">
                    <c:v>0.062482787221397</c:v>
                  </c:pt>
                  <c:pt idx="30">
                    <c:v>0.0635299847725936</c:v>
                  </c:pt>
                  <c:pt idx="31">
                    <c:v>0.0631809189221947</c:v>
                  </c:pt>
                  <c:pt idx="32">
                    <c:v>0.064926248174189</c:v>
                  </c:pt>
                  <c:pt idx="33">
                    <c:v>0.0654498469497873</c:v>
                  </c:pt>
                  <c:pt idx="34">
                    <c:v>0.0670206432765822</c:v>
                  </c:pt>
                </c:numCache>
              </c:numRef>
            </c:plus>
            <c:minus>
              <c:numRef>
                <c:f>'R50L70C10'!$P$18:$P$52</c:f>
                <c:numCache>
                  <c:formatCode>General</c:formatCode>
                  <c:ptCount val="35"/>
                  <c:pt idx="0">
                    <c:v>0.0356047167406843</c:v>
                  </c:pt>
                  <c:pt idx="1">
                    <c:v>0.0375245789178781</c:v>
                  </c:pt>
                  <c:pt idx="2">
                    <c:v>0.039095375244673</c:v>
                  </c:pt>
                  <c:pt idx="3">
                    <c:v>0.0408407044966673</c:v>
                  </c:pt>
                  <c:pt idx="4">
                    <c:v>0.0404916386462684</c:v>
                  </c:pt>
                  <c:pt idx="5">
                    <c:v>0.0429350995990605</c:v>
                  </c:pt>
                  <c:pt idx="6">
                    <c:v>0.0464257581030492</c:v>
                  </c:pt>
                  <c:pt idx="7">
                    <c:v>0.0481710873550435</c:v>
                  </c:pt>
                  <c:pt idx="8">
                    <c:v>0.0483456202802429</c:v>
                  </c:pt>
                  <c:pt idx="9">
                    <c:v>0.0492182849062401</c:v>
                  </c:pt>
                  <c:pt idx="10">
                    <c:v>0.050789081233035</c:v>
                  </c:pt>
                  <c:pt idx="11">
                    <c:v>0.0521853446346304</c:v>
                  </c:pt>
                  <c:pt idx="12">
                    <c:v>0.0535816080362259</c:v>
                  </c:pt>
                  <c:pt idx="13">
                    <c:v>0.0544542726622231</c:v>
                  </c:pt>
                  <c:pt idx="14">
                    <c:v>0.0548033385126219</c:v>
                  </c:pt>
                  <c:pt idx="15">
                    <c:v>0.0563741348394168</c:v>
                  </c:pt>
                  <c:pt idx="16">
                    <c:v>0.0563741348394168</c:v>
                  </c:pt>
                  <c:pt idx="17">
                    <c:v>0.057246799465414</c:v>
                  </c:pt>
                  <c:pt idx="18">
                    <c:v>0.0582939970166106</c:v>
                  </c:pt>
                  <c:pt idx="19">
                    <c:v>0.0589921287174083</c:v>
                  </c:pt>
                  <c:pt idx="20">
                    <c:v>0.0593411945678072</c:v>
                  </c:pt>
                  <c:pt idx="21">
                    <c:v>0.0591666616426078</c:v>
                  </c:pt>
                  <c:pt idx="22">
                    <c:v>0.0593411945678072</c:v>
                  </c:pt>
                  <c:pt idx="23">
                    <c:v>0.0598647933434055</c:v>
                  </c:pt>
                  <c:pt idx="24">
                    <c:v>0.0607374579694027</c:v>
                  </c:pt>
                  <c:pt idx="25">
                    <c:v>0.0603883921190038</c:v>
                  </c:pt>
                  <c:pt idx="26">
                    <c:v>0.061261056745001</c:v>
                  </c:pt>
                  <c:pt idx="27">
                    <c:v>0.0607374579694027</c:v>
                  </c:pt>
                  <c:pt idx="28">
                    <c:v>0.0614355896702004</c:v>
                  </c:pt>
                  <c:pt idx="29">
                    <c:v>0.062482787221397</c:v>
                  </c:pt>
                  <c:pt idx="30">
                    <c:v>0.0635299847725936</c:v>
                  </c:pt>
                  <c:pt idx="31">
                    <c:v>0.0631809189221947</c:v>
                  </c:pt>
                  <c:pt idx="32">
                    <c:v>0.064926248174189</c:v>
                  </c:pt>
                  <c:pt idx="33">
                    <c:v>0.0654498469497873</c:v>
                  </c:pt>
                  <c:pt idx="34">
                    <c:v>0.0670206432765822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'R50L70C10'!$C$18:$C$52</c:f>
              <c:numCache>
                <c:formatCode>0</c:formatCode>
                <c:ptCount val="35"/>
                <c:pt idx="0">
                  <c:v>140.4291916154638</c:v>
                </c:pt>
                <c:pt idx="1">
                  <c:v>326.5371404141231</c:v>
                </c:pt>
                <c:pt idx="2">
                  <c:v>530.1751762198134</c:v>
                </c:pt>
                <c:pt idx="3">
                  <c:v>652.8229534159591</c:v>
                </c:pt>
                <c:pt idx="4">
                  <c:v>655.9645460695489</c:v>
                </c:pt>
                <c:pt idx="5">
                  <c:v>782.8848892745763</c:v>
                </c:pt>
                <c:pt idx="6">
                  <c:v>958.185759344887</c:v>
                </c:pt>
                <c:pt idx="7">
                  <c:v>1035.468938623196</c:v>
                </c:pt>
                <c:pt idx="8">
                  <c:v>1041.123805399657</c:v>
                </c:pt>
                <c:pt idx="9">
                  <c:v>1088.247695203504</c:v>
                </c:pt>
                <c:pt idx="10">
                  <c:v>1147.93795562171</c:v>
                </c:pt>
                <c:pt idx="11">
                  <c:v>1199.460075140583</c:v>
                </c:pt>
                <c:pt idx="12">
                  <c:v>1274.22998029602</c:v>
                </c:pt>
                <c:pt idx="13">
                  <c:v>1320.097233038431</c:v>
                </c:pt>
                <c:pt idx="14">
                  <c:v>1382.929086110227</c:v>
                </c:pt>
                <c:pt idx="15">
                  <c:v>1467.123769226433</c:v>
                </c:pt>
                <c:pt idx="16">
                  <c:v>1509.221110784536</c:v>
                </c:pt>
                <c:pt idx="17">
                  <c:v>1572.68128238705</c:v>
                </c:pt>
                <c:pt idx="18">
                  <c:v>1635.513135458846</c:v>
                </c:pt>
                <c:pt idx="19">
                  <c:v>1720.336137105771</c:v>
                </c:pt>
                <c:pt idx="20">
                  <c:v>1762.433478663874</c:v>
                </c:pt>
                <c:pt idx="21">
                  <c:v>1822.12373908208</c:v>
                </c:pt>
                <c:pt idx="22">
                  <c:v>1909.460014851876</c:v>
                </c:pt>
                <c:pt idx="23">
                  <c:v>1972.92018645439</c:v>
                </c:pt>
                <c:pt idx="24">
                  <c:v>2042.035224833365</c:v>
                </c:pt>
                <c:pt idx="25">
                  <c:v>2123.7166338267</c:v>
                </c:pt>
                <c:pt idx="26">
                  <c:v>2225.50423580301</c:v>
                </c:pt>
                <c:pt idx="27">
                  <c:v>2325.406882187165</c:v>
                </c:pt>
                <c:pt idx="28">
                  <c:v>2419.026343264141</c:v>
                </c:pt>
                <c:pt idx="29">
                  <c:v>2538.406864100553</c:v>
                </c:pt>
                <c:pt idx="30">
                  <c:v>2827.433388230813</c:v>
                </c:pt>
                <c:pt idx="31">
                  <c:v>3166.725394818512</c:v>
                </c:pt>
                <c:pt idx="32">
                  <c:v>3795.04392553647</c:v>
                </c:pt>
                <c:pt idx="33">
                  <c:v>4427.132367438736</c:v>
                </c:pt>
                <c:pt idx="34">
                  <c:v>5051.680986972387</c:v>
                </c:pt>
              </c:numCache>
            </c:numRef>
          </c:xVal>
          <c:yVal>
            <c:numRef>
              <c:f>'R50L70C10'!$O$18:$O$52</c:f>
              <c:numCache>
                <c:formatCode>0.00</c:formatCode>
                <c:ptCount val="35"/>
                <c:pt idx="0">
                  <c:v>-0.0698131700797732</c:v>
                </c:pt>
                <c:pt idx="1">
                  <c:v>-0.261799387799149</c:v>
                </c:pt>
                <c:pt idx="2">
                  <c:v>-0.418879020478639</c:v>
                </c:pt>
                <c:pt idx="3">
                  <c:v>-0.593411945678072</c:v>
                </c:pt>
                <c:pt idx="4">
                  <c:v>-0.558505360638185</c:v>
                </c:pt>
                <c:pt idx="5">
                  <c:v>-0.802851455917391</c:v>
                </c:pt>
                <c:pt idx="6">
                  <c:v>-1.151917306316258</c:v>
                </c:pt>
                <c:pt idx="7">
                  <c:v>-1.32645023151569</c:v>
                </c:pt>
                <c:pt idx="8">
                  <c:v>-1.343903524035634</c:v>
                </c:pt>
                <c:pt idx="9">
                  <c:v>-1.43116998663535</c:v>
                </c:pt>
                <c:pt idx="10">
                  <c:v>-1.58824961931484</c:v>
                </c:pt>
                <c:pt idx="11">
                  <c:v>-1.727875959474386</c:v>
                </c:pt>
                <c:pt idx="12">
                  <c:v>-1.867502299633932</c:v>
                </c:pt>
                <c:pt idx="13">
                  <c:v>-1.954768762233649</c:v>
                </c:pt>
                <c:pt idx="14">
                  <c:v>-1.989675347273536</c:v>
                </c:pt>
                <c:pt idx="15">
                  <c:v>-2.146754979953025</c:v>
                </c:pt>
                <c:pt idx="16">
                  <c:v>-2.146754979953025</c:v>
                </c:pt>
                <c:pt idx="17">
                  <c:v>-2.234021442552742</c:v>
                </c:pt>
                <c:pt idx="18">
                  <c:v>-2.338741197672401</c:v>
                </c:pt>
                <c:pt idx="19">
                  <c:v>-2.408554367752174</c:v>
                </c:pt>
                <c:pt idx="20">
                  <c:v>-2.443460952792061</c:v>
                </c:pt>
                <c:pt idx="21">
                  <c:v>-2.426007660272118</c:v>
                </c:pt>
                <c:pt idx="22">
                  <c:v>-2.443460952792061</c:v>
                </c:pt>
                <c:pt idx="23">
                  <c:v>-2.495820830351891</c:v>
                </c:pt>
                <c:pt idx="24">
                  <c:v>-2.583087292951607</c:v>
                </c:pt>
                <c:pt idx="25">
                  <c:v>-2.548180707911721</c:v>
                </c:pt>
                <c:pt idx="26">
                  <c:v>-2.635447170511437</c:v>
                </c:pt>
                <c:pt idx="27">
                  <c:v>-2.583087292951607</c:v>
                </c:pt>
                <c:pt idx="28">
                  <c:v>-2.652900463031381</c:v>
                </c:pt>
                <c:pt idx="29">
                  <c:v>-2.75762021815104</c:v>
                </c:pt>
                <c:pt idx="30">
                  <c:v>-2.8623399732707</c:v>
                </c:pt>
                <c:pt idx="31">
                  <c:v>-2.827433388230814</c:v>
                </c:pt>
                <c:pt idx="32">
                  <c:v>-3.001966313430247</c:v>
                </c:pt>
                <c:pt idx="33">
                  <c:v>-3.054326190990076</c:v>
                </c:pt>
                <c:pt idx="34">
                  <c:v>-3.211405823669566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188904"/>
        <c:axId val="2108195672"/>
      </c:scatterChart>
      <c:valAx>
        <c:axId val="2108188904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8195672"/>
        <c:crosses val="autoZero"/>
        <c:crossBetween val="midCat"/>
      </c:valAx>
      <c:valAx>
        <c:axId val="2108195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818890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'R100L100C05'!$C$18:$C$45</c:f>
              <c:numCache>
                <c:formatCode>0</c:formatCode>
                <c:ptCount val="28"/>
                <c:pt idx="0">
                  <c:v>314.1592653589793</c:v>
                </c:pt>
                <c:pt idx="1">
                  <c:v>559.2034923389832</c:v>
                </c:pt>
                <c:pt idx="2">
                  <c:v>1017.876019763093</c:v>
                </c:pt>
                <c:pt idx="3">
                  <c:v>1382.30076757951</c:v>
                </c:pt>
                <c:pt idx="4">
                  <c:v>2016.902483604647</c:v>
                </c:pt>
                <c:pt idx="5">
                  <c:v>2343.628119577986</c:v>
                </c:pt>
                <c:pt idx="6">
                  <c:v>2770.884720466197</c:v>
                </c:pt>
                <c:pt idx="7">
                  <c:v>3204.42450666159</c:v>
                </c:pt>
                <c:pt idx="8">
                  <c:v>3707.079331235956</c:v>
                </c:pt>
                <c:pt idx="9">
                  <c:v>4008.672225980576</c:v>
                </c:pt>
                <c:pt idx="10">
                  <c:v>4222.300526424682</c:v>
                </c:pt>
                <c:pt idx="11">
                  <c:v>4373.096973796991</c:v>
                </c:pt>
                <c:pt idx="12">
                  <c:v>4479.911124019045</c:v>
                </c:pt>
                <c:pt idx="13">
                  <c:v>4687.25623915597</c:v>
                </c:pt>
                <c:pt idx="14">
                  <c:v>4888.318168985718</c:v>
                </c:pt>
                <c:pt idx="15">
                  <c:v>5303.008399259571</c:v>
                </c:pt>
                <c:pt idx="16">
                  <c:v>5592.034923389831</c:v>
                </c:pt>
                <c:pt idx="17">
                  <c:v>5887.344632827272</c:v>
                </c:pt>
                <c:pt idx="18">
                  <c:v>6427.698569244716</c:v>
                </c:pt>
                <c:pt idx="19">
                  <c:v>7150.264879570368</c:v>
                </c:pt>
                <c:pt idx="20">
                  <c:v>7621.503777608838</c:v>
                </c:pt>
                <c:pt idx="21">
                  <c:v>8337.786902627311</c:v>
                </c:pt>
                <c:pt idx="22">
                  <c:v>9173.450548482197</c:v>
                </c:pt>
                <c:pt idx="23">
                  <c:v>9908.583229422207</c:v>
                </c:pt>
                <c:pt idx="24">
                  <c:v>10725.39731935555</c:v>
                </c:pt>
                <c:pt idx="25">
                  <c:v>12176.81312531404</c:v>
                </c:pt>
                <c:pt idx="26">
                  <c:v>25132.74122871834</c:v>
                </c:pt>
                <c:pt idx="27">
                  <c:v>50265.48245743668</c:v>
                </c:pt>
              </c:numCache>
            </c:numRef>
          </c:xVal>
          <c:yVal>
            <c:numRef>
              <c:f>'R100L100C05'!$K$18:$K$45</c:f>
              <c:numCache>
                <c:formatCode>0.0000</c:formatCode>
                <c:ptCount val="28"/>
                <c:pt idx="0">
                  <c:v>1.004637128142682</c:v>
                </c:pt>
                <c:pt idx="1">
                  <c:v>1.014836553115126</c:v>
                </c:pt>
                <c:pt idx="2">
                  <c:v>1.050841494594774</c:v>
                </c:pt>
                <c:pt idx="3">
                  <c:v>1.097804499083126</c:v>
                </c:pt>
                <c:pt idx="4">
                  <c:v>1.232789661297572</c:v>
                </c:pt>
                <c:pt idx="5">
                  <c:v>1.340576619360126</c:v>
                </c:pt>
                <c:pt idx="6">
                  <c:v>1.544796946964641</c:v>
                </c:pt>
                <c:pt idx="7">
                  <c:v>1.873260691053885</c:v>
                </c:pt>
                <c:pt idx="8">
                  <c:v>2.54621434062387</c:v>
                </c:pt>
                <c:pt idx="9">
                  <c:v>3.192445133342637</c:v>
                </c:pt>
                <c:pt idx="10">
                  <c:v>3.715481030399784</c:v>
                </c:pt>
                <c:pt idx="11">
                  <c:v>3.992689636493019</c:v>
                </c:pt>
                <c:pt idx="12">
                  <c:v>4.062812280180459</c:v>
                </c:pt>
                <c:pt idx="13">
                  <c:v>3.810592961365853</c:v>
                </c:pt>
                <c:pt idx="14">
                  <c:v>3.254466414845844</c:v>
                </c:pt>
                <c:pt idx="15">
                  <c:v>2.176790855306824</c:v>
                </c:pt>
                <c:pt idx="16">
                  <c:v>1.685439118166059</c:v>
                </c:pt>
                <c:pt idx="17">
                  <c:v>1.341798849746847</c:v>
                </c:pt>
                <c:pt idx="18">
                  <c:v>0.949003697491847</c:v>
                </c:pt>
                <c:pt idx="19">
                  <c:v>0.658701676477325</c:v>
                </c:pt>
                <c:pt idx="20">
                  <c:v>0.540416247418871</c:v>
                </c:pt>
                <c:pt idx="21">
                  <c:v>0.416960387806413</c:v>
                </c:pt>
                <c:pt idx="22">
                  <c:v>0.322412024288483</c:v>
                </c:pt>
                <c:pt idx="23">
                  <c:v>0.264772090819919</c:v>
                </c:pt>
                <c:pt idx="24">
                  <c:v>0.217923394877009</c:v>
                </c:pt>
                <c:pt idx="25">
                  <c:v>0.161519401218807</c:v>
                </c:pt>
                <c:pt idx="26">
                  <c:v>0.0338815087249051</c:v>
                </c:pt>
                <c:pt idx="27">
                  <c:v>0.00826703517423952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2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3"/>
            <c:bubble3D val="0"/>
          </c:dPt>
          <c:dPt>
            <c:idx val="16"/>
            <c:bubble3D val="0"/>
          </c:dPt>
          <c:dPt>
            <c:idx val="29"/>
            <c:bubble3D val="0"/>
          </c:dPt>
          <c:dPt>
            <c:idx val="30"/>
            <c:bubble3D val="0"/>
          </c:dPt>
          <c:xVal>
            <c:numRef>
              <c:f>'R100L100C05'!$C$18:$C$40</c:f>
              <c:numCache>
                <c:formatCode>0</c:formatCode>
                <c:ptCount val="23"/>
                <c:pt idx="0">
                  <c:v>314.1592653589793</c:v>
                </c:pt>
                <c:pt idx="1">
                  <c:v>559.2034923389832</c:v>
                </c:pt>
                <c:pt idx="2">
                  <c:v>1017.876019763093</c:v>
                </c:pt>
                <c:pt idx="3">
                  <c:v>1382.30076757951</c:v>
                </c:pt>
                <c:pt idx="4">
                  <c:v>2016.902483604647</c:v>
                </c:pt>
                <c:pt idx="5">
                  <c:v>2343.628119577986</c:v>
                </c:pt>
                <c:pt idx="6">
                  <c:v>2770.884720466197</c:v>
                </c:pt>
                <c:pt idx="7">
                  <c:v>3204.42450666159</c:v>
                </c:pt>
                <c:pt idx="8">
                  <c:v>3707.079331235956</c:v>
                </c:pt>
                <c:pt idx="9">
                  <c:v>4008.672225980576</c:v>
                </c:pt>
                <c:pt idx="10">
                  <c:v>4222.300526424682</c:v>
                </c:pt>
                <c:pt idx="11">
                  <c:v>4373.096973796991</c:v>
                </c:pt>
                <c:pt idx="12">
                  <c:v>4479.911124019045</c:v>
                </c:pt>
                <c:pt idx="13">
                  <c:v>4687.25623915597</c:v>
                </c:pt>
                <c:pt idx="14">
                  <c:v>4888.318168985718</c:v>
                </c:pt>
                <c:pt idx="15">
                  <c:v>5303.008399259571</c:v>
                </c:pt>
                <c:pt idx="16">
                  <c:v>5592.034923389831</c:v>
                </c:pt>
                <c:pt idx="17">
                  <c:v>5887.344632827272</c:v>
                </c:pt>
                <c:pt idx="18">
                  <c:v>6427.698569244716</c:v>
                </c:pt>
                <c:pt idx="19">
                  <c:v>7150.264879570368</c:v>
                </c:pt>
                <c:pt idx="20">
                  <c:v>7621.503777608838</c:v>
                </c:pt>
                <c:pt idx="21">
                  <c:v>8337.786902627311</c:v>
                </c:pt>
                <c:pt idx="22">
                  <c:v>9173.450548482197</c:v>
                </c:pt>
              </c:numCache>
            </c:numRef>
          </c:xVal>
          <c:yVal>
            <c:numRef>
              <c:f>'R100L100C05'!$I$18:$I$40</c:f>
              <c:numCache>
                <c:formatCode>0.000</c:formatCode>
                <c:ptCount val="23"/>
                <c:pt idx="0">
                  <c:v>1.004807692307692</c:v>
                </c:pt>
                <c:pt idx="1">
                  <c:v>1.014957264957265</c:v>
                </c:pt>
                <c:pt idx="2">
                  <c:v>1.050802139037433</c:v>
                </c:pt>
                <c:pt idx="3">
                  <c:v>1.098070739549839</c:v>
                </c:pt>
                <c:pt idx="4">
                  <c:v>1.231391585760518</c:v>
                </c:pt>
                <c:pt idx="5">
                  <c:v>1.338219326818675</c:v>
                </c:pt>
                <c:pt idx="6">
                  <c:v>1.541001651073197</c:v>
                </c:pt>
                <c:pt idx="7">
                  <c:v>1.861912846632711</c:v>
                </c:pt>
                <c:pt idx="8">
                  <c:v>2.53239608801956</c:v>
                </c:pt>
                <c:pt idx="9">
                  <c:v>3.123005319148936</c:v>
                </c:pt>
                <c:pt idx="10">
                  <c:v>3.601438848920864</c:v>
                </c:pt>
                <c:pt idx="11">
                  <c:v>3.846792452830189</c:v>
                </c:pt>
                <c:pt idx="12">
                  <c:v>3.910562837316885</c:v>
                </c:pt>
                <c:pt idx="13">
                  <c:v>3.686304514154552</c:v>
                </c:pt>
                <c:pt idx="14">
                  <c:v>3.177196804647785</c:v>
                </c:pt>
                <c:pt idx="15">
                  <c:v>2.159457714654616</c:v>
                </c:pt>
                <c:pt idx="16">
                  <c:v>1.672771672771673</c:v>
                </c:pt>
                <c:pt idx="17">
                  <c:v>1.332744405182568</c:v>
                </c:pt>
                <c:pt idx="18">
                  <c:v>0.948354143019296</c:v>
                </c:pt>
                <c:pt idx="19">
                  <c:v>0.657253599114064</c:v>
                </c:pt>
                <c:pt idx="20">
                  <c:v>0.539813289401428</c:v>
                </c:pt>
                <c:pt idx="21">
                  <c:v>0.415351115949918</c:v>
                </c:pt>
                <c:pt idx="22">
                  <c:v>0.321061180292366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814218392776491"/>
                  <c:y val="-0.0833793834023174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'R100L100C05'!$C$41:$C$43</c:f>
              <c:numCache>
                <c:formatCode>0</c:formatCode>
                <c:ptCount val="3"/>
                <c:pt idx="0">
                  <c:v>9908.583229422207</c:v>
                </c:pt>
                <c:pt idx="1">
                  <c:v>10725.39731935555</c:v>
                </c:pt>
                <c:pt idx="2">
                  <c:v>12176.81312531404</c:v>
                </c:pt>
              </c:numCache>
            </c:numRef>
          </c:xVal>
          <c:yVal>
            <c:numRef>
              <c:f>'R100L100C05'!$I$41:$I$43</c:f>
              <c:numCache>
                <c:formatCode>0.000</c:formatCode>
                <c:ptCount val="3"/>
                <c:pt idx="0">
                  <c:v>0.263214670981661</c:v>
                </c:pt>
                <c:pt idx="1">
                  <c:v>0.215823466092573</c:v>
                </c:pt>
                <c:pt idx="2">
                  <c:v>0.159249329758713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896360"/>
        <c:axId val="2107903224"/>
      </c:scatterChart>
      <c:valAx>
        <c:axId val="2107896360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32417899"/>
              <c:y val="0.942608695652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7903224"/>
        <c:crosses val="autoZero"/>
        <c:crossBetween val="midCat"/>
      </c:valAx>
      <c:valAx>
        <c:axId val="2107903224"/>
        <c:scaling>
          <c:logBase val="10.0"/>
          <c:orientation val="minMax"/>
          <c:max val="1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337028825"/>
              <c:y val="0.4591304347826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789636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'R100L100C05'!$C$18:$C$45</c:f>
              <c:numCache>
                <c:formatCode>0</c:formatCode>
                <c:ptCount val="28"/>
                <c:pt idx="0">
                  <c:v>314.1592653589793</c:v>
                </c:pt>
                <c:pt idx="1">
                  <c:v>559.2034923389832</c:v>
                </c:pt>
                <c:pt idx="2">
                  <c:v>1017.876019763093</c:v>
                </c:pt>
                <c:pt idx="3">
                  <c:v>1382.30076757951</c:v>
                </c:pt>
                <c:pt idx="4">
                  <c:v>2016.902483604647</c:v>
                </c:pt>
                <c:pt idx="5">
                  <c:v>2343.628119577986</c:v>
                </c:pt>
                <c:pt idx="6">
                  <c:v>2770.884720466197</c:v>
                </c:pt>
                <c:pt idx="7">
                  <c:v>3204.42450666159</c:v>
                </c:pt>
                <c:pt idx="8">
                  <c:v>3707.079331235956</c:v>
                </c:pt>
                <c:pt idx="9">
                  <c:v>4008.672225980576</c:v>
                </c:pt>
                <c:pt idx="10">
                  <c:v>4222.300526424682</c:v>
                </c:pt>
                <c:pt idx="11">
                  <c:v>4373.096973796991</c:v>
                </c:pt>
                <c:pt idx="12">
                  <c:v>4479.911124019045</c:v>
                </c:pt>
                <c:pt idx="13">
                  <c:v>4687.25623915597</c:v>
                </c:pt>
                <c:pt idx="14">
                  <c:v>4888.318168985718</c:v>
                </c:pt>
                <c:pt idx="15">
                  <c:v>5303.008399259571</c:v>
                </c:pt>
                <c:pt idx="16">
                  <c:v>5592.034923389831</c:v>
                </c:pt>
                <c:pt idx="17">
                  <c:v>5887.344632827272</c:v>
                </c:pt>
                <c:pt idx="18">
                  <c:v>6427.698569244716</c:v>
                </c:pt>
                <c:pt idx="19">
                  <c:v>7150.264879570368</c:v>
                </c:pt>
                <c:pt idx="20">
                  <c:v>7621.503777608838</c:v>
                </c:pt>
                <c:pt idx="21">
                  <c:v>8337.786902627311</c:v>
                </c:pt>
                <c:pt idx="22">
                  <c:v>9173.450548482197</c:v>
                </c:pt>
                <c:pt idx="23">
                  <c:v>9908.583229422207</c:v>
                </c:pt>
                <c:pt idx="24">
                  <c:v>10725.39731935555</c:v>
                </c:pt>
                <c:pt idx="25">
                  <c:v>12176.81312531404</c:v>
                </c:pt>
                <c:pt idx="26">
                  <c:v>25132.74122871834</c:v>
                </c:pt>
                <c:pt idx="27">
                  <c:v>50265.48245743668</c:v>
                </c:pt>
              </c:numCache>
            </c:numRef>
          </c:xVal>
          <c:yVal>
            <c:numRef>
              <c:f>'R100L100C05'!$Q$18:$Q$45</c:f>
              <c:numCache>
                <c:formatCode>0.00</c:formatCode>
                <c:ptCount val="28"/>
                <c:pt idx="0" formatCode="0.000">
                  <c:v>-0.0171991080209828</c:v>
                </c:pt>
                <c:pt idx="1">
                  <c:v>-0.0309286264971806</c:v>
                </c:pt>
                <c:pt idx="2">
                  <c:v>-0.0583181465485045</c:v>
                </c:pt>
                <c:pt idx="3">
                  <c:v>-0.0827845211757965</c:v>
                </c:pt>
                <c:pt idx="4">
                  <c:v>-0.135905505214842</c:v>
                </c:pt>
                <c:pt idx="5">
                  <c:v>-0.172048321167694</c:v>
                </c:pt>
                <c:pt idx="6">
                  <c:v>-0.235415016895156</c:v>
                </c:pt>
                <c:pt idx="7">
                  <c:v>-0.333227651408873</c:v>
                </c:pt>
                <c:pt idx="8">
                  <c:v>-0.540240569361225</c:v>
                </c:pt>
                <c:pt idx="9">
                  <c:v>-0.771690332357532</c:v>
                </c:pt>
                <c:pt idx="10">
                  <c:v>-1.025260505255738</c:v>
                </c:pt>
                <c:pt idx="11">
                  <c:v>-1.257870956478828</c:v>
                </c:pt>
                <c:pt idx="12">
                  <c:v>-1.442600903713273</c:v>
                </c:pt>
                <c:pt idx="13">
                  <c:v>-1.802496115962568</c:v>
                </c:pt>
                <c:pt idx="14">
                  <c:v>-2.092660581434904</c:v>
                </c:pt>
                <c:pt idx="15">
                  <c:v>-2.461300752013694</c:v>
                </c:pt>
                <c:pt idx="16">
                  <c:v>-2.602240402416429</c:v>
                </c:pt>
                <c:pt idx="17">
                  <c:v>-2.696590866602981</c:v>
                </c:pt>
                <c:pt idx="18">
                  <c:v>-2.802755415297995</c:v>
                </c:pt>
                <c:pt idx="19">
                  <c:v>-2.882041182167239</c:v>
                </c:pt>
                <c:pt idx="20">
                  <c:v>-2.915227380322366</c:v>
                </c:pt>
                <c:pt idx="21">
                  <c:v>-2.951001167989608</c:v>
                </c:pt>
                <c:pt idx="22">
                  <c:v>-2.979722195185073</c:v>
                </c:pt>
                <c:pt idx="23">
                  <c:v>-2.998142942643097</c:v>
                </c:pt>
                <c:pt idx="24">
                  <c:v>-3.013882965701464</c:v>
                </c:pt>
                <c:pt idx="25">
                  <c:v>-3.034213825902543</c:v>
                </c:pt>
                <c:pt idx="26">
                  <c:v>-3.095174914497336</c:v>
                </c:pt>
                <c:pt idx="27">
                  <c:v>-3.118947139926781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2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3"/>
            <c:bubble3D val="0"/>
          </c:dPt>
          <c:dPt>
            <c:idx val="16"/>
            <c:bubble3D val="0"/>
          </c:dPt>
          <c:dPt>
            <c:idx val="29"/>
            <c:bubble3D val="0"/>
          </c:dPt>
          <c:dPt>
            <c:idx val="30"/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'R100L100C05'!$P$18:$P$43</c:f>
                <c:numCache>
                  <c:formatCode>General</c:formatCode>
                  <c:ptCount val="26"/>
                  <c:pt idx="0">
                    <c:v>0.0349065850398866</c:v>
                  </c:pt>
                  <c:pt idx="1">
                    <c:v>0.035081117965086</c:v>
                  </c:pt>
                  <c:pt idx="2">
                    <c:v>0.0352556508902854</c:v>
                  </c:pt>
                  <c:pt idx="3">
                    <c:v>0.0354301838154849</c:v>
                  </c:pt>
                  <c:pt idx="4">
                    <c:v>0.0359537825910832</c:v>
                  </c:pt>
                  <c:pt idx="5">
                    <c:v>0.0366519142918809</c:v>
                  </c:pt>
                  <c:pt idx="6">
                    <c:v>0.0370009801422798</c:v>
                  </c:pt>
                  <c:pt idx="7">
                    <c:v>0.0380481776934764</c:v>
                  </c:pt>
                  <c:pt idx="8">
                    <c:v>0.0401425727958696</c:v>
                  </c:pt>
                  <c:pt idx="9">
                    <c:v>0.0425860337486616</c:v>
                  </c:pt>
                  <c:pt idx="10">
                    <c:v>0.0450294947014537</c:v>
                  </c:pt>
                  <c:pt idx="11">
                    <c:v>0.0472984227290463</c:v>
                  </c:pt>
                  <c:pt idx="12">
                    <c:v>0.0490437519810406</c:v>
                  </c:pt>
                  <c:pt idx="13">
                    <c:v>0.0523598775598299</c:v>
                  </c:pt>
                  <c:pt idx="14">
                    <c:v>0.0556760031386191</c:v>
                  </c:pt>
                  <c:pt idx="15">
                    <c:v>0.0591666616426078</c:v>
                  </c:pt>
                  <c:pt idx="16">
                    <c:v>0.0607374579694027</c:v>
                  </c:pt>
                  <c:pt idx="17">
                    <c:v>0.0617846555205992</c:v>
                  </c:pt>
                  <c:pt idx="18">
                    <c:v>0.0628318530717959</c:v>
                  </c:pt>
                  <c:pt idx="19">
                    <c:v>0.063704517697793</c:v>
                  </c:pt>
                  <c:pt idx="20">
                    <c:v>0.0638790506229925</c:v>
                  </c:pt>
                  <c:pt idx="21">
                    <c:v>0.0638790506229925</c:v>
                  </c:pt>
                  <c:pt idx="22">
                    <c:v>0.0640535835481919</c:v>
                  </c:pt>
                  <c:pt idx="23">
                    <c:v>0.0642281164733913</c:v>
                  </c:pt>
                  <c:pt idx="24">
                    <c:v>0.0645771823237902</c:v>
                  </c:pt>
                  <c:pt idx="25">
                    <c:v>0.0654498469497873</c:v>
                  </c:pt>
                </c:numCache>
              </c:numRef>
            </c:plus>
            <c:minus>
              <c:numRef>
                <c:f>'R100L100C05'!$P$18:$P$43</c:f>
                <c:numCache>
                  <c:formatCode>General</c:formatCode>
                  <c:ptCount val="26"/>
                  <c:pt idx="0">
                    <c:v>0.0349065850398866</c:v>
                  </c:pt>
                  <c:pt idx="1">
                    <c:v>0.035081117965086</c:v>
                  </c:pt>
                  <c:pt idx="2">
                    <c:v>0.0352556508902854</c:v>
                  </c:pt>
                  <c:pt idx="3">
                    <c:v>0.0354301838154849</c:v>
                  </c:pt>
                  <c:pt idx="4">
                    <c:v>0.0359537825910832</c:v>
                  </c:pt>
                  <c:pt idx="5">
                    <c:v>0.0366519142918809</c:v>
                  </c:pt>
                  <c:pt idx="6">
                    <c:v>0.0370009801422798</c:v>
                  </c:pt>
                  <c:pt idx="7">
                    <c:v>0.0380481776934764</c:v>
                  </c:pt>
                  <c:pt idx="8">
                    <c:v>0.0401425727958696</c:v>
                  </c:pt>
                  <c:pt idx="9">
                    <c:v>0.0425860337486616</c:v>
                  </c:pt>
                  <c:pt idx="10">
                    <c:v>0.0450294947014537</c:v>
                  </c:pt>
                  <c:pt idx="11">
                    <c:v>0.0472984227290463</c:v>
                  </c:pt>
                  <c:pt idx="12">
                    <c:v>0.0490437519810406</c:v>
                  </c:pt>
                  <c:pt idx="13">
                    <c:v>0.0523598775598299</c:v>
                  </c:pt>
                  <c:pt idx="14">
                    <c:v>0.0556760031386191</c:v>
                  </c:pt>
                  <c:pt idx="15">
                    <c:v>0.0591666616426078</c:v>
                  </c:pt>
                  <c:pt idx="16">
                    <c:v>0.0607374579694027</c:v>
                  </c:pt>
                  <c:pt idx="17">
                    <c:v>0.0617846555205992</c:v>
                  </c:pt>
                  <c:pt idx="18">
                    <c:v>0.0628318530717959</c:v>
                  </c:pt>
                  <c:pt idx="19">
                    <c:v>0.063704517697793</c:v>
                  </c:pt>
                  <c:pt idx="20">
                    <c:v>0.0638790506229925</c:v>
                  </c:pt>
                  <c:pt idx="21">
                    <c:v>0.0638790506229925</c:v>
                  </c:pt>
                  <c:pt idx="22">
                    <c:v>0.0640535835481919</c:v>
                  </c:pt>
                  <c:pt idx="23">
                    <c:v>0.0642281164733913</c:v>
                  </c:pt>
                  <c:pt idx="24">
                    <c:v>0.0645771823237902</c:v>
                  </c:pt>
                  <c:pt idx="25">
                    <c:v>0.0654498469497873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'R100L100C05'!$C$18:$C$43</c:f>
              <c:numCache>
                <c:formatCode>0</c:formatCode>
                <c:ptCount val="26"/>
                <c:pt idx="0">
                  <c:v>314.1592653589793</c:v>
                </c:pt>
                <c:pt idx="1">
                  <c:v>559.2034923389832</c:v>
                </c:pt>
                <c:pt idx="2">
                  <c:v>1017.876019763093</c:v>
                </c:pt>
                <c:pt idx="3">
                  <c:v>1382.30076757951</c:v>
                </c:pt>
                <c:pt idx="4">
                  <c:v>2016.902483604647</c:v>
                </c:pt>
                <c:pt idx="5">
                  <c:v>2343.628119577986</c:v>
                </c:pt>
                <c:pt idx="6">
                  <c:v>2770.884720466197</c:v>
                </c:pt>
                <c:pt idx="7">
                  <c:v>3204.42450666159</c:v>
                </c:pt>
                <c:pt idx="8">
                  <c:v>3707.079331235956</c:v>
                </c:pt>
                <c:pt idx="9">
                  <c:v>4008.672225980576</c:v>
                </c:pt>
                <c:pt idx="10">
                  <c:v>4222.300526424682</c:v>
                </c:pt>
                <c:pt idx="11">
                  <c:v>4373.096973796991</c:v>
                </c:pt>
                <c:pt idx="12">
                  <c:v>4479.911124019045</c:v>
                </c:pt>
                <c:pt idx="13">
                  <c:v>4687.25623915597</c:v>
                </c:pt>
                <c:pt idx="14">
                  <c:v>4888.318168985718</c:v>
                </c:pt>
                <c:pt idx="15">
                  <c:v>5303.008399259571</c:v>
                </c:pt>
                <c:pt idx="16">
                  <c:v>5592.034923389831</c:v>
                </c:pt>
                <c:pt idx="17">
                  <c:v>5887.344632827272</c:v>
                </c:pt>
                <c:pt idx="18">
                  <c:v>6427.698569244716</c:v>
                </c:pt>
                <c:pt idx="19">
                  <c:v>7150.264879570368</c:v>
                </c:pt>
                <c:pt idx="20">
                  <c:v>7621.503777608838</c:v>
                </c:pt>
                <c:pt idx="21">
                  <c:v>8337.786902627311</c:v>
                </c:pt>
                <c:pt idx="22">
                  <c:v>9173.450548482197</c:v>
                </c:pt>
                <c:pt idx="23">
                  <c:v>9908.583229422207</c:v>
                </c:pt>
                <c:pt idx="24">
                  <c:v>10725.39731935555</c:v>
                </c:pt>
                <c:pt idx="25">
                  <c:v>12176.81312531404</c:v>
                </c:pt>
              </c:numCache>
            </c:numRef>
          </c:xVal>
          <c:yVal>
            <c:numRef>
              <c:f>'R100L100C05'!$O$18:$O$43</c:f>
              <c:numCache>
                <c:formatCode>0.00</c:formatCode>
                <c:ptCount val="26"/>
                <c:pt idx="0">
                  <c:v>0.0</c:v>
                </c:pt>
                <c:pt idx="1">
                  <c:v>-0.0174532925199433</c:v>
                </c:pt>
                <c:pt idx="2">
                  <c:v>-0.0349065850398866</c:v>
                </c:pt>
                <c:pt idx="3">
                  <c:v>-0.0523598775598299</c:v>
                </c:pt>
                <c:pt idx="4">
                  <c:v>-0.10471975511966</c:v>
                </c:pt>
                <c:pt idx="5">
                  <c:v>-0.174532925199433</c:v>
                </c:pt>
                <c:pt idx="6">
                  <c:v>-0.20943951023932</c:v>
                </c:pt>
                <c:pt idx="7">
                  <c:v>-0.314159265358979</c:v>
                </c:pt>
                <c:pt idx="8">
                  <c:v>-0.523598775598299</c:v>
                </c:pt>
                <c:pt idx="9">
                  <c:v>-0.767944870877505</c:v>
                </c:pt>
                <c:pt idx="10">
                  <c:v>-1.012290966156711</c:v>
                </c:pt>
                <c:pt idx="11">
                  <c:v>-1.239183768915974</c:v>
                </c:pt>
                <c:pt idx="12">
                  <c:v>-1.413716694115407</c:v>
                </c:pt>
                <c:pt idx="13">
                  <c:v>-1.745329251994329</c:v>
                </c:pt>
                <c:pt idx="14">
                  <c:v>-2.076941809873252</c:v>
                </c:pt>
                <c:pt idx="15">
                  <c:v>-2.426007660272118</c:v>
                </c:pt>
                <c:pt idx="16">
                  <c:v>-2.583087292951607</c:v>
                </c:pt>
                <c:pt idx="17">
                  <c:v>-2.687807048071267</c:v>
                </c:pt>
                <c:pt idx="18">
                  <c:v>-2.792526803190927</c:v>
                </c:pt>
                <c:pt idx="19">
                  <c:v>-2.879793265790643</c:v>
                </c:pt>
                <c:pt idx="20">
                  <c:v>-2.897246558310587</c:v>
                </c:pt>
                <c:pt idx="21">
                  <c:v>-2.897246558310587</c:v>
                </c:pt>
                <c:pt idx="22">
                  <c:v>-2.914699850830531</c:v>
                </c:pt>
                <c:pt idx="23">
                  <c:v>-2.932153143350474</c:v>
                </c:pt>
                <c:pt idx="24">
                  <c:v>-2.96705972839036</c:v>
                </c:pt>
                <c:pt idx="25">
                  <c:v>-3.054326190990076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954552"/>
        <c:axId val="2107961320"/>
      </c:scatterChart>
      <c:valAx>
        <c:axId val="2107954552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7961320"/>
        <c:crosses val="autoZero"/>
        <c:crossBetween val="midCat"/>
      </c:valAx>
      <c:valAx>
        <c:axId val="2107961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795455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172720</xdr:colOff>
      <xdr:row>12</xdr:row>
      <xdr:rowOff>30480</xdr:rowOff>
    </xdr:from>
    <xdr:to>
      <xdr:col>11</xdr:col>
      <xdr:colOff>132080</xdr:colOff>
      <xdr:row>15</xdr:row>
      <xdr:rowOff>121920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10920" y="2176780"/>
          <a:ext cx="483616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un peu inférieure. C'est prévu par la théorie, mais les incertitudes ne permettent aucune conclusion.</a:t>
          </a:r>
        </a:p>
      </xdr:txBody>
    </xdr:sp>
    <xdr:clientData/>
  </xdr:twoCellAnchor>
  <xdr:twoCellAnchor>
    <xdr:from>
      <xdr:col>19</xdr:col>
      <xdr:colOff>25400</xdr:colOff>
      <xdr:row>0</xdr:row>
      <xdr:rowOff>139700</xdr:rowOff>
    </xdr:from>
    <xdr:to>
      <xdr:col>25</xdr:col>
      <xdr:colOff>800100</xdr:colOff>
      <xdr:row>46</xdr:row>
      <xdr:rowOff>88900</xdr:rowOff>
    </xdr:to>
    <xdr:graphicFrame macro="">
      <xdr:nvGraphicFramePr>
        <xdr:cNvPr id="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63500</xdr:colOff>
      <xdr:row>47</xdr:row>
      <xdr:rowOff>50800</xdr:rowOff>
    </xdr:from>
    <xdr:to>
      <xdr:col>25</xdr:col>
      <xdr:colOff>711200</xdr:colOff>
      <xdr:row>53</xdr:row>
      <xdr:rowOff>127000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093200" y="755650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la fréquence de résonance est un peu surestimée.</a:t>
          </a:r>
        </a:p>
      </xdr:txBody>
    </xdr:sp>
    <xdr:clientData/>
  </xdr:twoCellAnchor>
  <xdr:twoCellAnchor>
    <xdr:from>
      <xdr:col>19</xdr:col>
      <xdr:colOff>25400</xdr:colOff>
      <xdr:row>56</xdr:row>
      <xdr:rowOff>63500</xdr:rowOff>
    </xdr:from>
    <xdr:to>
      <xdr:col>25</xdr:col>
      <xdr:colOff>762000</xdr:colOff>
      <xdr:row>85</xdr:row>
      <xdr:rowOff>63500</xdr:rowOff>
    </xdr:to>
    <xdr:graphicFrame macro="">
      <xdr:nvGraphicFramePr>
        <xdr:cNvPr id="5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25400</xdr:colOff>
      <xdr:row>87</xdr:row>
      <xdr:rowOff>38100</xdr:rowOff>
    </xdr:from>
    <xdr:to>
      <xdr:col>25</xdr:col>
      <xdr:colOff>762000</xdr:colOff>
      <xdr:row>91</xdr:row>
      <xdr:rowOff>139700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055100" y="13639800"/>
          <a:ext cx="568960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données.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0.18837</cdr:x>
      <cdr:y>0.72188</cdr:y>
    </cdr:from>
    <cdr:to>
      <cdr:x>0.67264</cdr:x>
      <cdr:y>0.79805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291" y="5280660"/>
          <a:ext cx="2779928" cy="5572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-40 dB par décade (dérivation double), mais l'asymptote n'est pas atteinte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172720</xdr:colOff>
      <xdr:row>12</xdr:row>
      <xdr:rowOff>30480</xdr:rowOff>
    </xdr:from>
    <xdr:to>
      <xdr:col>11</xdr:col>
      <xdr:colOff>132080</xdr:colOff>
      <xdr:row>15</xdr:row>
      <xdr:rowOff>121920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10920" y="2176780"/>
          <a:ext cx="483616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visiblement inférieure. C'est prévu et plutôt bien décrit par la théorie.</a:t>
          </a:r>
        </a:p>
      </xdr:txBody>
    </xdr:sp>
    <xdr:clientData/>
  </xdr:twoCellAnchor>
  <xdr:twoCellAnchor>
    <xdr:from>
      <xdr:col>19</xdr:col>
      <xdr:colOff>25400</xdr:colOff>
      <xdr:row>0</xdr:row>
      <xdr:rowOff>139700</xdr:rowOff>
    </xdr:from>
    <xdr:to>
      <xdr:col>25</xdr:col>
      <xdr:colOff>800100</xdr:colOff>
      <xdr:row>46</xdr:row>
      <xdr:rowOff>88900</xdr:rowOff>
    </xdr:to>
    <xdr:graphicFrame macro="">
      <xdr:nvGraphicFramePr>
        <xdr:cNvPr id="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63500</xdr:colOff>
      <xdr:row>47</xdr:row>
      <xdr:rowOff>50800</xdr:rowOff>
    </xdr:from>
    <xdr:to>
      <xdr:col>25</xdr:col>
      <xdr:colOff>711200</xdr:colOff>
      <xdr:row>53</xdr:row>
      <xdr:rowOff>127000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093200" y="755650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surestimé.</a:t>
          </a:r>
        </a:p>
      </xdr:txBody>
    </xdr:sp>
    <xdr:clientData/>
  </xdr:twoCellAnchor>
  <xdr:twoCellAnchor>
    <xdr:from>
      <xdr:col>19</xdr:col>
      <xdr:colOff>25400</xdr:colOff>
      <xdr:row>56</xdr:row>
      <xdr:rowOff>63500</xdr:rowOff>
    </xdr:from>
    <xdr:to>
      <xdr:col>25</xdr:col>
      <xdr:colOff>762000</xdr:colOff>
      <xdr:row>85</xdr:row>
      <xdr:rowOff>63500</xdr:rowOff>
    </xdr:to>
    <xdr:graphicFrame macro="">
      <xdr:nvGraphicFramePr>
        <xdr:cNvPr id="5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25400</xdr:colOff>
      <xdr:row>87</xdr:row>
      <xdr:rowOff>38100</xdr:rowOff>
    </xdr:from>
    <xdr:to>
      <xdr:col>25</xdr:col>
      <xdr:colOff>762000</xdr:colOff>
      <xdr:row>91</xdr:row>
      <xdr:rowOff>139700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055100" y="13639800"/>
          <a:ext cx="568960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&gt;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données, sauf les derniers points (un peu douteux).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0.18837</cdr:x>
      <cdr:y>0.72188</cdr:y>
    </cdr:from>
    <cdr:to>
      <cdr:x>0.67264</cdr:x>
      <cdr:y>0.79805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291" y="5280660"/>
          <a:ext cx="2779928" cy="5572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-40 dB par décade (dérivation double), mais l'asymptote n'est pas tout à fait atteinte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172720</xdr:colOff>
      <xdr:row>12</xdr:row>
      <xdr:rowOff>30480</xdr:rowOff>
    </xdr:from>
    <xdr:to>
      <xdr:col>11</xdr:col>
      <xdr:colOff>132080</xdr:colOff>
      <xdr:row>15</xdr:row>
      <xdr:rowOff>121920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10920" y="2176780"/>
          <a:ext cx="483616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à peine légèrement inférieure. C'est prévu par la théorie, mais les incertitudes ne permettent aucune conclusion.</a:t>
          </a:r>
        </a:p>
      </xdr:txBody>
    </xdr:sp>
    <xdr:clientData/>
  </xdr:twoCellAnchor>
  <xdr:twoCellAnchor>
    <xdr:from>
      <xdr:col>19</xdr:col>
      <xdr:colOff>25400</xdr:colOff>
      <xdr:row>0</xdr:row>
      <xdr:rowOff>139700</xdr:rowOff>
    </xdr:from>
    <xdr:to>
      <xdr:col>25</xdr:col>
      <xdr:colOff>800100</xdr:colOff>
      <xdr:row>46</xdr:row>
      <xdr:rowOff>88900</xdr:rowOff>
    </xdr:to>
    <xdr:graphicFrame macro="">
      <xdr:nvGraphicFramePr>
        <xdr:cNvPr id="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63500</xdr:colOff>
      <xdr:row>47</xdr:row>
      <xdr:rowOff>50800</xdr:rowOff>
    </xdr:from>
    <xdr:to>
      <xdr:col>25</xdr:col>
      <xdr:colOff>711200</xdr:colOff>
      <xdr:row>53</xdr:row>
      <xdr:rowOff>127000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9093200" y="755650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surestimé.</a:t>
          </a:r>
        </a:p>
      </xdr:txBody>
    </xdr:sp>
    <xdr:clientData/>
  </xdr:twoCellAnchor>
  <xdr:twoCellAnchor>
    <xdr:from>
      <xdr:col>19</xdr:col>
      <xdr:colOff>25400</xdr:colOff>
      <xdr:row>56</xdr:row>
      <xdr:rowOff>63500</xdr:rowOff>
    </xdr:from>
    <xdr:to>
      <xdr:col>25</xdr:col>
      <xdr:colOff>762000</xdr:colOff>
      <xdr:row>85</xdr:row>
      <xdr:rowOff>63500</xdr:rowOff>
    </xdr:to>
    <xdr:graphicFrame macro="">
      <xdr:nvGraphicFramePr>
        <xdr:cNvPr id="5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25400</xdr:colOff>
      <xdr:row>87</xdr:row>
      <xdr:rowOff>38100</xdr:rowOff>
    </xdr:from>
    <xdr:to>
      <xdr:col>25</xdr:col>
      <xdr:colOff>762000</xdr:colOff>
      <xdr:row>91</xdr:row>
      <xdr:rowOff>139700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9055100" y="13639800"/>
          <a:ext cx="568960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à peu près correctement les données.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0.18837</cdr:x>
      <cdr:y>0.72188</cdr:y>
    </cdr:from>
    <cdr:to>
      <cdr:x>0.67264</cdr:x>
      <cdr:y>0.79805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291" y="5280660"/>
          <a:ext cx="2779928" cy="5572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-40 dB par décade (dérivation double), mais l'asymptote n'est pas tout à fait atteinte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abSelected="1" zoomScale="150" zoomScaleNormal="150" zoomScalePageLayoutView="150" workbookViewId="0">
      <selection activeCell="O11" sqref="O11"/>
    </sheetView>
  </sheetViews>
  <sheetFormatPr baseColWidth="10" defaultRowHeight="12" x14ac:dyDescent="0"/>
  <cols>
    <col min="1" max="1" width="7.33203125" bestFit="1" customWidth="1"/>
    <col min="2" max="2" width="3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1" width="6.6640625" bestFit="1" customWidth="1"/>
    <col min="12" max="12" width="2.33203125" bestFit="1" customWidth="1"/>
    <col min="13" max="13" width="5.1640625" bestFit="1" customWidth="1"/>
    <col min="14" max="14" width="3.6640625" bestFit="1" customWidth="1"/>
    <col min="15" max="15" width="7.33203125" bestFit="1" customWidth="1"/>
    <col min="16" max="16" width="5.6640625" bestFit="1" customWidth="1"/>
    <col min="17" max="17" width="6.1640625" bestFit="1" customWidth="1"/>
    <col min="18" max="18" width="2.33203125" bestFit="1" customWidth="1"/>
  </cols>
  <sheetData>
    <row r="1" spans="1:11" ht="25">
      <c r="A1" s="7" t="s">
        <v>2</v>
      </c>
    </row>
    <row r="2" spans="1:11" ht="18">
      <c r="A2" s="6" t="s">
        <v>1</v>
      </c>
    </row>
    <row r="4" spans="1:11">
      <c r="A4" s="4"/>
      <c r="B4" s="4"/>
      <c r="C4" s="4"/>
      <c r="D4" s="4"/>
    </row>
    <row r="5" spans="1:11" ht="14">
      <c r="A5" s="4"/>
      <c r="B5" s="3"/>
      <c r="C5" s="3"/>
      <c r="D5" s="3"/>
      <c r="E5" s="8" t="s">
        <v>3</v>
      </c>
      <c r="F5" s="8" t="s">
        <v>0</v>
      </c>
      <c r="G5" s="2"/>
      <c r="I5" s="8" t="s">
        <v>4</v>
      </c>
      <c r="J5" s="8" t="s">
        <v>0</v>
      </c>
      <c r="K5" s="3"/>
    </row>
    <row r="6" spans="1:11">
      <c r="A6" s="4"/>
      <c r="B6" s="3"/>
      <c r="C6" s="3"/>
      <c r="D6" s="3"/>
      <c r="E6" s="2">
        <v>1.012</v>
      </c>
      <c r="F6" s="2">
        <f>0.01*E6+0.02</f>
        <v>3.0120000000000001E-2</v>
      </c>
      <c r="I6" s="4">
        <v>65.5</v>
      </c>
      <c r="J6" s="4">
        <f>0.01*I6+0.2</f>
        <v>0.85499999999999998</v>
      </c>
      <c r="K6" s="3"/>
    </row>
    <row r="7" spans="1:11">
      <c r="A7" s="4"/>
      <c r="B7" s="3"/>
      <c r="C7" s="3"/>
      <c r="D7" s="3"/>
      <c r="E7" s="3"/>
      <c r="F7" s="3"/>
      <c r="I7" s="3"/>
      <c r="J7" s="3"/>
      <c r="K7" s="8"/>
    </row>
    <row r="8" spans="1:11" ht="14">
      <c r="A8" s="4"/>
      <c r="B8" s="3"/>
      <c r="C8" s="3"/>
      <c r="D8" s="3"/>
      <c r="E8" s="8" t="s">
        <v>5</v>
      </c>
      <c r="F8" s="8" t="s">
        <v>0</v>
      </c>
      <c r="I8" s="8" t="s">
        <v>6</v>
      </c>
      <c r="J8" s="8" t="s">
        <v>0</v>
      </c>
      <c r="K8" s="2"/>
    </row>
    <row r="9" spans="1:11">
      <c r="A9" s="4"/>
      <c r="B9" s="3"/>
      <c r="C9" s="3"/>
      <c r="D9" s="3"/>
      <c r="E9" s="4">
        <v>47.6</v>
      </c>
      <c r="F9" s="4">
        <f>0.05*E9+0.2</f>
        <v>2.5800000000000005</v>
      </c>
      <c r="G9" s="4"/>
      <c r="I9" s="4">
        <v>9.9</v>
      </c>
      <c r="J9" s="4">
        <f>0.05*I9+0.2</f>
        <v>0.69500000000000006</v>
      </c>
      <c r="K9" s="3"/>
    </row>
    <row r="10" spans="1:11">
      <c r="A10" s="4"/>
      <c r="B10" s="3"/>
      <c r="C10" s="3"/>
      <c r="D10" s="3"/>
      <c r="E10" s="3"/>
      <c r="F10" s="3"/>
      <c r="I10" s="3"/>
      <c r="J10" s="3"/>
      <c r="K10" s="8"/>
    </row>
    <row r="11" spans="1:11" ht="14">
      <c r="A11" s="4"/>
      <c r="B11" s="3"/>
      <c r="C11" s="3"/>
      <c r="D11" s="3"/>
      <c r="E11" s="9" t="s">
        <v>7</v>
      </c>
      <c r="F11" s="8" t="s">
        <v>0</v>
      </c>
      <c r="I11" s="9" t="s">
        <v>8</v>
      </c>
      <c r="J11" s="8" t="s">
        <v>0</v>
      </c>
      <c r="K11" s="3"/>
    </row>
    <row r="12" spans="1:11">
      <c r="A12" s="4"/>
      <c r="B12" s="3"/>
      <c r="C12" s="3"/>
      <c r="D12" s="3"/>
      <c r="E12" s="5">
        <f>1/SQRT(I6*E6/1000000000)</f>
        <v>3884.0882932907366</v>
      </c>
      <c r="F12" s="5">
        <f>E12*(J6/I6+F6/E6)/2</f>
        <v>83.151107827854332</v>
      </c>
      <c r="I12" s="5">
        <v>3773</v>
      </c>
      <c r="J12" s="5">
        <v>30</v>
      </c>
      <c r="K12" s="3"/>
    </row>
    <row r="13" spans="1:11">
      <c r="A13" s="4"/>
      <c r="B13" s="3"/>
      <c r="C13" s="3"/>
      <c r="D13" s="3"/>
      <c r="E13" s="2"/>
      <c r="H13" s="3"/>
      <c r="K13" s="8"/>
    </row>
    <row r="14" spans="1:11">
      <c r="A14" s="4"/>
      <c r="B14" s="3"/>
      <c r="C14" s="3"/>
      <c r="D14" s="3"/>
      <c r="E14" s="2"/>
      <c r="F14" s="3"/>
      <c r="G14" s="2"/>
      <c r="H14" s="3"/>
      <c r="K14" s="5"/>
    </row>
    <row r="15" spans="1:11">
      <c r="A15" s="4"/>
      <c r="B15" s="3"/>
      <c r="C15" s="3"/>
      <c r="D15" s="3"/>
      <c r="E15" s="2"/>
      <c r="F15" s="3"/>
      <c r="G15" s="2"/>
      <c r="H15" s="3"/>
      <c r="I15" s="3"/>
      <c r="J15" s="3"/>
      <c r="K15" s="3"/>
    </row>
    <row r="16" spans="1:11">
      <c r="A16" s="4"/>
      <c r="B16" s="3"/>
      <c r="C16" s="3"/>
      <c r="D16" s="3"/>
      <c r="E16" s="2"/>
      <c r="F16" s="3"/>
      <c r="G16" s="2"/>
      <c r="H16" s="3"/>
      <c r="I16" s="3"/>
      <c r="J16" s="3"/>
      <c r="K16" s="3"/>
    </row>
    <row r="17" spans="1:18" ht="14">
      <c r="A17" s="10" t="s">
        <v>9</v>
      </c>
      <c r="B17" s="10" t="s">
        <v>0</v>
      </c>
      <c r="C17" s="11" t="s">
        <v>10</v>
      </c>
      <c r="D17" s="10" t="s">
        <v>0</v>
      </c>
      <c r="E17" s="10" t="s">
        <v>11</v>
      </c>
      <c r="F17" s="10" t="s">
        <v>0</v>
      </c>
      <c r="G17" s="10" t="s">
        <v>12</v>
      </c>
      <c r="H17" s="10" t="s">
        <v>0</v>
      </c>
      <c r="I17" s="10" t="s">
        <v>13</v>
      </c>
      <c r="J17" s="10" t="s">
        <v>0</v>
      </c>
      <c r="K17" s="10" t="s">
        <v>14</v>
      </c>
      <c r="L17" s="10" t="s">
        <v>0</v>
      </c>
      <c r="M17" s="11" t="s">
        <v>15</v>
      </c>
      <c r="N17" s="10" t="s">
        <v>0</v>
      </c>
      <c r="O17" s="11" t="s">
        <v>16</v>
      </c>
      <c r="P17" s="10" t="s">
        <v>0</v>
      </c>
      <c r="Q17" s="11" t="s">
        <v>17</v>
      </c>
      <c r="R17" s="10" t="s">
        <v>0</v>
      </c>
    </row>
    <row r="18" spans="1:18">
      <c r="A18" s="4">
        <v>50.1</v>
      </c>
      <c r="B18" s="4">
        <f>0.005*A18+0.1</f>
        <v>0.35050000000000003</v>
      </c>
      <c r="C18" s="5">
        <f>2*PI()*A18</f>
        <v>314.78758388969726</v>
      </c>
      <c r="D18" s="4">
        <f>2*PI()*B18</f>
        <v>2.2022564501664452</v>
      </c>
      <c r="E18" s="2">
        <v>0.71099999999999997</v>
      </c>
      <c r="F18" s="2">
        <f>0.005*E18+0.002</f>
        <v>5.555E-3</v>
      </c>
      <c r="G18" s="2">
        <v>0.71499999999999997</v>
      </c>
      <c r="H18" s="2">
        <f>0.005*G18+0.002</f>
        <v>5.5750000000000001E-3</v>
      </c>
      <c r="I18" s="2">
        <f>G18/E18</f>
        <v>1.0056258790436006</v>
      </c>
      <c r="J18" s="2">
        <f>(F18/E18+H18/G18)*I18</f>
        <v>1.5697963091543178E-2</v>
      </c>
      <c r="K18" s="12">
        <f>(1/($E$6*C18/1000000))/SQRT(($I$9+$E$9)^2+(($I$6*C18/1000)-1/($E$6*C18/1000000))^2)</f>
        <v>1.006440718097924</v>
      </c>
      <c r="M18" s="1">
        <v>0</v>
      </c>
      <c r="N18" s="5">
        <f>0.01*ABS(M18)+2</f>
        <v>2</v>
      </c>
      <c r="O18" s="3">
        <f>M18*PI()/180</f>
        <v>0</v>
      </c>
      <c r="P18" s="2">
        <f>N18*PI()/180</f>
        <v>3.4906585039886591E-2</v>
      </c>
      <c r="Q18" s="2">
        <f>ATAN2(0,-1/($E$6*C18/1000000))-ATAN2($I$9+$E$9,($I$6*C18/1000)-1/($E$6*C18/1000000))</f>
        <v>-1.8436511718607385E-2</v>
      </c>
    </row>
    <row r="19" spans="1:18">
      <c r="A19" s="4">
        <v>100.3</v>
      </c>
      <c r="B19" s="4">
        <f t="shared" ref="B19:B45" si="0">0.005*A19+0.1</f>
        <v>0.60149999999999992</v>
      </c>
      <c r="C19" s="5">
        <f t="shared" ref="C19:D49" si="1">2*PI()*A19</f>
        <v>630.20348631011245</v>
      </c>
      <c r="D19" s="5">
        <f>2*PI()*B19</f>
        <v>3.7793359622685205</v>
      </c>
      <c r="E19" s="2">
        <v>0.71</v>
      </c>
      <c r="F19" s="2">
        <f t="shared" ref="F19:F45" si="2">0.005*E19+0.002</f>
        <v>5.5499999999999994E-3</v>
      </c>
      <c r="G19" s="2">
        <v>0.72299999999999998</v>
      </c>
      <c r="H19" s="2">
        <f t="shared" ref="H19:H45" si="3">0.005*G19+0.002</f>
        <v>5.6150000000000002E-3</v>
      </c>
      <c r="I19" s="2">
        <f>G19/E19</f>
        <v>1.0183098591549296</v>
      </c>
      <c r="J19" s="2">
        <f>(F19/E19+H19/G19)*I19</f>
        <v>1.5868478476492757E-2</v>
      </c>
      <c r="K19" s="12">
        <f>(1/($E$6*C19/1000000))/SQRT(($I$9+$E$9)^2+(($I$6*C19/1000)-1/($E$6*C19/1000000))^2)</f>
        <v>1.0263100482003493</v>
      </c>
      <c r="M19" s="1">
        <v>-2</v>
      </c>
      <c r="N19" s="5">
        <f t="shared" ref="N19:N45" si="4">0.01*ABS(M19)+2</f>
        <v>2.02</v>
      </c>
      <c r="O19" s="3">
        <f>M19*PI()/180</f>
        <v>-3.4906585039886591E-2</v>
      </c>
      <c r="P19" s="3">
        <f>N19*PI()/180</f>
        <v>3.5255650890285456E-2</v>
      </c>
      <c r="Q19" s="3">
        <f>ATAN2(0,-1/($E$6*C19/1000000))-ATAN2($I$9+$E$9,($I$6*C19/1000)-1/($E$6*C19/1000000))</f>
        <v>-3.7645261842079059E-2</v>
      </c>
    </row>
    <row r="20" spans="1:18">
      <c r="A20" s="4">
        <v>200</v>
      </c>
      <c r="B20" s="4">
        <f t="shared" si="0"/>
        <v>1.1000000000000001</v>
      </c>
      <c r="C20" s="5">
        <f t="shared" si="1"/>
        <v>1256.6370614359173</v>
      </c>
      <c r="D20" s="5">
        <f t="shared" si="1"/>
        <v>6.9115038378975457</v>
      </c>
      <c r="E20" s="2">
        <v>0.70599999999999996</v>
      </c>
      <c r="F20" s="2">
        <f t="shared" si="2"/>
        <v>5.5300000000000002E-3</v>
      </c>
      <c r="G20" s="2">
        <v>0.78700000000000003</v>
      </c>
      <c r="H20" s="2">
        <f t="shared" si="3"/>
        <v>5.9350000000000002E-3</v>
      </c>
      <c r="I20" s="2">
        <f t="shared" ref="I20:I47" si="5">G20/E20</f>
        <v>1.1147308781869689</v>
      </c>
      <c r="J20" s="2">
        <f t="shared" ref="J20:J47" si="6">(F20/E20+H20/G20)*I20</f>
        <v>1.7138047813560819E-2</v>
      </c>
      <c r="K20" s="12">
        <f t="shared" ref="K20:K47" si="7">(1/($E$6*C20/1000000))/SQRT(($I$9+$E$9)^2+(($I$6*C20/1000)-1/($E$6*C20/1000000))^2)</f>
        <v>1.1132058061172092</v>
      </c>
      <c r="M20" s="1">
        <v>-4</v>
      </c>
      <c r="N20" s="5">
        <f t="shared" si="4"/>
        <v>2.04</v>
      </c>
      <c r="O20" s="3">
        <f t="shared" ref="O20:P47" si="8">M20*PI()/180</f>
        <v>-6.9813170079773182E-2</v>
      </c>
      <c r="P20" s="3">
        <f t="shared" si="8"/>
        <v>3.5604716740684321E-2</v>
      </c>
      <c r="Q20" s="3">
        <f t="shared" ref="Q20:Q44" si="9">ATAN2(0,-1/($E$6*C20/1000000))-ATAN2($I$9+$E$9,($I$6*C20/1000)-1/($E$6*C20/1000000))</f>
        <v>-8.1491906283657878E-2</v>
      </c>
    </row>
    <row r="21" spans="1:18">
      <c r="A21" s="4">
        <v>300.60000000000002</v>
      </c>
      <c r="B21" s="4">
        <f t="shared" si="0"/>
        <v>1.6030000000000002</v>
      </c>
      <c r="C21" s="5">
        <f>2*PI()*A21</f>
        <v>1888.7255033381837</v>
      </c>
      <c r="D21" s="5">
        <f>2*PI()*B21</f>
        <v>10.071946047408877</v>
      </c>
      <c r="E21" s="2">
        <v>0.68799999999999994</v>
      </c>
      <c r="F21" s="2">
        <f t="shared" si="2"/>
        <v>5.4400000000000004E-3</v>
      </c>
      <c r="G21" s="2">
        <v>0.90200000000000002</v>
      </c>
      <c r="H21" s="2">
        <f t="shared" si="3"/>
        <v>6.5100000000000002E-3</v>
      </c>
      <c r="I21" s="2">
        <f>G21/E21</f>
        <v>1.3110465116279071</v>
      </c>
      <c r="J21" s="2">
        <f>(F21/E21+H21/G21)*I21</f>
        <v>1.9828623580313686E-2</v>
      </c>
      <c r="K21" s="12">
        <f>(1/($E$6*C21/1000000))/SQRT(($I$9+$E$9)^2+(($I$6*C21/1000)-1/($E$6*C21/1000000))^2)</f>
        <v>1.2963301963101048</v>
      </c>
      <c r="M21" s="1">
        <v>-8</v>
      </c>
      <c r="N21" s="5">
        <f t="shared" si="4"/>
        <v>2.08</v>
      </c>
      <c r="O21" s="3">
        <f>M21*PI()/180</f>
        <v>-0.13962634015954636</v>
      </c>
      <c r="P21" s="3">
        <f>N21*PI()/180</f>
        <v>3.6302848441482058E-2</v>
      </c>
      <c r="Q21" s="3">
        <f>ATAN2(0,-1/($E$6*C21/1000000))-ATAN2($I$9+$E$9,($I$6*C21/1000)-1/($E$6*C21/1000000))</f>
        <v>-0.1429595455688264</v>
      </c>
    </row>
    <row r="22" spans="1:18">
      <c r="A22" s="4">
        <v>400.2</v>
      </c>
      <c r="B22" s="4">
        <f t="shared" si="0"/>
        <v>2.101</v>
      </c>
      <c r="C22" s="5">
        <f t="shared" si="1"/>
        <v>2514.5307599332705</v>
      </c>
      <c r="D22" s="5">
        <f t="shared" si="1"/>
        <v>13.20097233038431</v>
      </c>
      <c r="E22" s="2">
        <v>0.65700000000000003</v>
      </c>
      <c r="F22" s="2">
        <f t="shared" si="2"/>
        <v>5.2849999999999998E-3</v>
      </c>
      <c r="G22" s="2">
        <v>1.1140000000000001</v>
      </c>
      <c r="H22" s="2">
        <f t="shared" si="3"/>
        <v>7.5700000000000003E-3</v>
      </c>
      <c r="I22" s="2">
        <f t="shared" si="5"/>
        <v>1.69558599695586</v>
      </c>
      <c r="J22" s="2">
        <f t="shared" si="6"/>
        <v>2.5161601208389221E-2</v>
      </c>
      <c r="K22" s="12">
        <f t="shared" si="7"/>
        <v>1.6693716936373399</v>
      </c>
      <c r="M22" s="1">
        <v>-16</v>
      </c>
      <c r="N22" s="5">
        <f t="shared" si="4"/>
        <v>2.16</v>
      </c>
      <c r="O22" s="3">
        <f t="shared" si="8"/>
        <v>-0.27925268031909273</v>
      </c>
      <c r="P22" s="3">
        <f t="shared" si="8"/>
        <v>3.7699111843077518E-2</v>
      </c>
      <c r="Q22" s="3">
        <f t="shared" si="9"/>
        <v>-0.24675998552144085</v>
      </c>
    </row>
    <row r="23" spans="1:18">
      <c r="A23" s="4">
        <v>451</v>
      </c>
      <c r="B23" s="4">
        <f t="shared" si="0"/>
        <v>2.355</v>
      </c>
      <c r="C23" s="5">
        <f t="shared" si="1"/>
        <v>2833.7165735379936</v>
      </c>
      <c r="D23" s="5">
        <f t="shared" si="1"/>
        <v>14.796901398407925</v>
      </c>
      <c r="E23" s="2">
        <v>0.62</v>
      </c>
      <c r="F23" s="2">
        <f t="shared" si="2"/>
        <v>5.1000000000000004E-3</v>
      </c>
      <c r="G23" s="2">
        <v>1.28</v>
      </c>
      <c r="H23" s="2">
        <f t="shared" si="3"/>
        <v>8.4000000000000012E-3</v>
      </c>
      <c r="I23" s="2">
        <f t="shared" si="5"/>
        <v>2.064516129032258</v>
      </c>
      <c r="J23" s="2">
        <f t="shared" si="6"/>
        <v>3.0530697190426639E-2</v>
      </c>
      <c r="K23" s="12">
        <f t="shared" si="7"/>
        <v>2.0163653303739557</v>
      </c>
      <c r="M23" s="1">
        <v>-22</v>
      </c>
      <c r="N23" s="5">
        <f t="shared" si="4"/>
        <v>2.2200000000000002</v>
      </c>
      <c r="O23" s="3">
        <f t="shared" si="8"/>
        <v>-0.38397243543875248</v>
      </c>
      <c r="P23" s="3">
        <f t="shared" si="8"/>
        <v>3.874630939427412E-2</v>
      </c>
      <c r="Q23" s="3">
        <f t="shared" si="9"/>
        <v>-0.33893882733694469</v>
      </c>
    </row>
    <row r="24" spans="1:18">
      <c r="A24" s="4">
        <v>500.8</v>
      </c>
      <c r="B24" s="4">
        <f t="shared" si="0"/>
        <v>2.6040000000000001</v>
      </c>
      <c r="C24" s="5">
        <f t="shared" si="1"/>
        <v>3146.6192018355368</v>
      </c>
      <c r="D24" s="5">
        <f t="shared" si="1"/>
        <v>16.361414539895645</v>
      </c>
      <c r="E24" s="2">
        <v>0.55000000000000004</v>
      </c>
      <c r="F24" s="2">
        <f t="shared" si="2"/>
        <v>4.7500000000000007E-3</v>
      </c>
      <c r="G24" s="2">
        <v>1.47</v>
      </c>
      <c r="H24" s="2">
        <f t="shared" si="3"/>
        <v>9.3500000000000007E-3</v>
      </c>
      <c r="I24" s="2">
        <f t="shared" si="5"/>
        <v>2.6727272727272724</v>
      </c>
      <c r="J24" s="2">
        <f t="shared" si="6"/>
        <v>4.0082644628099171E-2</v>
      </c>
      <c r="K24" s="12">
        <f t="shared" si="7"/>
        <v>2.5679221594234392</v>
      </c>
      <c r="M24" s="1">
        <v>-36</v>
      </c>
      <c r="N24" s="5">
        <f t="shared" si="4"/>
        <v>2.36</v>
      </c>
      <c r="O24" s="3">
        <f t="shared" si="8"/>
        <v>-0.62831853071795862</v>
      </c>
      <c r="P24" s="3">
        <f t="shared" si="8"/>
        <v>4.1189770347066175E-2</v>
      </c>
      <c r="Q24" s="3">
        <f t="shared" si="9"/>
        <v>-0.48950728915136787</v>
      </c>
    </row>
    <row r="25" spans="1:18">
      <c r="A25" s="4">
        <v>531</v>
      </c>
      <c r="B25" s="4">
        <f t="shared" si="0"/>
        <v>2.7550000000000003</v>
      </c>
      <c r="C25" s="5">
        <f t="shared" si="1"/>
        <v>3336.3713981123601</v>
      </c>
      <c r="D25" s="5">
        <f t="shared" si="1"/>
        <v>17.310175521279763</v>
      </c>
      <c r="E25" s="2">
        <v>0.49</v>
      </c>
      <c r="F25" s="2">
        <f t="shared" si="2"/>
        <v>4.45E-3</v>
      </c>
      <c r="G25" s="2">
        <v>1.57</v>
      </c>
      <c r="H25" s="2">
        <f t="shared" si="3"/>
        <v>9.8500000000000011E-3</v>
      </c>
      <c r="I25" s="2">
        <f t="shared" si="5"/>
        <v>3.2040816326530615</v>
      </c>
      <c r="J25" s="2">
        <f t="shared" si="6"/>
        <v>4.9200333194502295E-2</v>
      </c>
      <c r="K25" s="12">
        <f t="shared" si="7"/>
        <v>3.0655228733178315</v>
      </c>
      <c r="M25" s="1">
        <v>-42</v>
      </c>
      <c r="N25" s="5">
        <f t="shared" si="4"/>
        <v>2.42</v>
      </c>
      <c r="O25" s="3">
        <f t="shared" si="8"/>
        <v>-0.73303828583761843</v>
      </c>
      <c r="P25" s="3">
        <f t="shared" si="8"/>
        <v>4.223696789826277E-2</v>
      </c>
      <c r="Q25" s="3">
        <f t="shared" si="9"/>
        <v>-0.63745377542915993</v>
      </c>
    </row>
    <row r="26" spans="1:18">
      <c r="A26" s="4">
        <v>550.20000000000005</v>
      </c>
      <c r="B26" s="4">
        <f t="shared" si="0"/>
        <v>2.8510000000000004</v>
      </c>
      <c r="C26" s="5">
        <f t="shared" si="1"/>
        <v>3457.0085560102088</v>
      </c>
      <c r="D26" s="5">
        <f t="shared" si="1"/>
        <v>17.913361310769002</v>
      </c>
      <c r="E26" s="2">
        <v>0.45500000000000002</v>
      </c>
      <c r="F26" s="2">
        <f t="shared" si="2"/>
        <v>4.2750000000000002E-3</v>
      </c>
      <c r="G26" s="2">
        <v>1.65</v>
      </c>
      <c r="H26" s="2">
        <f t="shared" si="3"/>
        <v>1.025E-2</v>
      </c>
      <c r="I26" s="2">
        <f t="shared" si="5"/>
        <v>3.6263736263736259</v>
      </c>
      <c r="J26" s="2">
        <f t="shared" si="6"/>
        <v>5.6599444511532419E-2</v>
      </c>
      <c r="K26" s="12">
        <f t="shared" si="7"/>
        <v>3.4573998446132168</v>
      </c>
      <c r="M26" s="1">
        <v>-53</v>
      </c>
      <c r="N26" s="5">
        <f t="shared" si="4"/>
        <v>2.5300000000000002</v>
      </c>
      <c r="O26" s="3">
        <f t="shared" si="8"/>
        <v>-0.92502450355699462</v>
      </c>
      <c r="P26" s="3">
        <f t="shared" si="8"/>
        <v>4.4156830075456538E-2</v>
      </c>
      <c r="Q26" s="3">
        <f t="shared" si="9"/>
        <v>-0.7691184005509043</v>
      </c>
    </row>
    <row r="27" spans="1:18">
      <c r="A27" s="4">
        <v>561.20000000000005</v>
      </c>
      <c r="B27" s="4">
        <f t="shared" si="0"/>
        <v>2.9060000000000006</v>
      </c>
      <c r="C27" s="5">
        <f>2*PI()*A27</f>
        <v>3526.1235943891843</v>
      </c>
      <c r="D27" s="5">
        <f>2*PI()*B27</f>
        <v>18.258936502663882</v>
      </c>
      <c r="E27" s="2">
        <v>0.43</v>
      </c>
      <c r="F27" s="2">
        <f t="shared" si="2"/>
        <v>4.15E-3</v>
      </c>
      <c r="G27" s="2">
        <v>1.64</v>
      </c>
      <c r="H27" s="2">
        <f t="shared" si="3"/>
        <v>1.0199999999999999E-2</v>
      </c>
      <c r="I27" s="2">
        <f>G27/E27</f>
        <v>3.8139534883720927</v>
      </c>
      <c r="J27" s="2">
        <f>(F27/E27+H27/G27)*I27</f>
        <v>6.0530016224986473E-2</v>
      </c>
      <c r="K27" s="12">
        <f>(1/($E$6*C27/1000000))/SQRT(($I$9+$E$9)^2+(($I$6*C27/1000)-1/($E$6*C27/1000000))^2)</f>
        <v>3.7007331587683066</v>
      </c>
      <c r="M27" s="1">
        <v>-57</v>
      </c>
      <c r="N27" s="5">
        <f t="shared" si="4"/>
        <v>2.5700000000000003</v>
      </c>
      <c r="O27" s="3">
        <f>M27*PI()/180</f>
        <v>-0.99483767363676778</v>
      </c>
      <c r="P27" s="3">
        <f>N27*PI()/180</f>
        <v>4.4854961776254268E-2</v>
      </c>
      <c r="Q27" s="3">
        <f>ATAN2(0,-1/($E$6*C27/1000000))-ATAN2($I$9+$E$9,($I$6*C27/1000)-1/($E$6*C27/1000000))</f>
        <v>-0.86229117601086702</v>
      </c>
    </row>
    <row r="28" spans="1:18">
      <c r="A28" s="4">
        <v>580</v>
      </c>
      <c r="B28" s="4">
        <f t="shared" si="0"/>
        <v>3</v>
      </c>
      <c r="C28" s="5">
        <f t="shared" si="1"/>
        <v>3644.2474781641599</v>
      </c>
      <c r="D28" s="5">
        <f t="shared" si="1"/>
        <v>18.849555921538759</v>
      </c>
      <c r="E28" s="2">
        <v>0.41199999999999998</v>
      </c>
      <c r="F28" s="2">
        <f t="shared" si="2"/>
        <v>4.0599999999999994E-3</v>
      </c>
      <c r="G28" s="2">
        <v>1.69</v>
      </c>
      <c r="H28" s="2">
        <f t="shared" si="3"/>
        <v>1.0449999999999999E-2</v>
      </c>
      <c r="I28" s="2">
        <f t="shared" si="5"/>
        <v>4.1019417475728153</v>
      </c>
      <c r="J28" s="2">
        <f t="shared" si="6"/>
        <v>6.5786124988217551E-2</v>
      </c>
      <c r="K28" s="12">
        <f t="shared" si="7"/>
        <v>4.1067262528808195</v>
      </c>
      <c r="M28" s="1">
        <v>-70</v>
      </c>
      <c r="N28" s="5">
        <f t="shared" si="4"/>
        <v>2.7</v>
      </c>
      <c r="O28" s="3">
        <f t="shared" si="8"/>
        <v>-1.2217304763960306</v>
      </c>
      <c r="P28" s="3">
        <f t="shared" si="8"/>
        <v>4.7123889803846894E-2</v>
      </c>
      <c r="Q28" s="3">
        <f t="shared" si="9"/>
        <v>-1.0569640637516136</v>
      </c>
    </row>
    <row r="29" spans="1:18">
      <c r="A29" s="4">
        <v>591.29999999999995</v>
      </c>
      <c r="B29" s="4">
        <f t="shared" si="0"/>
        <v>3.0564999999999998</v>
      </c>
      <c r="C29" s="5">
        <f t="shared" si="1"/>
        <v>3715.2474721352892</v>
      </c>
      <c r="D29" s="5">
        <f t="shared" si="1"/>
        <v>19.204555891394403</v>
      </c>
      <c r="E29" s="2">
        <v>0.39</v>
      </c>
      <c r="F29" s="2">
        <f t="shared" si="2"/>
        <v>3.9500000000000004E-3</v>
      </c>
      <c r="G29" s="2">
        <v>1.65</v>
      </c>
      <c r="H29" s="2">
        <f t="shared" si="3"/>
        <v>1.025E-2</v>
      </c>
      <c r="I29" s="2">
        <f t="shared" si="5"/>
        <v>4.2307692307692308</v>
      </c>
      <c r="J29" s="2">
        <f t="shared" si="6"/>
        <v>6.9132149901380682E-2</v>
      </c>
      <c r="K29" s="12">
        <f t="shared" si="7"/>
        <v>4.3044410534121003</v>
      </c>
      <c r="M29" s="1">
        <v>-77</v>
      </c>
      <c r="N29" s="5">
        <f t="shared" si="4"/>
        <v>2.77</v>
      </c>
      <c r="O29" s="3">
        <f t="shared" si="8"/>
        <v>-1.3439035240356338</v>
      </c>
      <c r="P29" s="3">
        <f t="shared" si="8"/>
        <v>4.8345620280242932E-2</v>
      </c>
      <c r="Q29" s="3">
        <f t="shared" si="9"/>
        <v>-1.1959890372639939</v>
      </c>
    </row>
    <row r="30" spans="1:18">
      <c r="A30" s="4">
        <v>597.70000000000005</v>
      </c>
      <c r="B30" s="4">
        <f t="shared" si="0"/>
        <v>3.0885000000000002</v>
      </c>
      <c r="C30" s="5">
        <f t="shared" si="1"/>
        <v>3755.4598581012388</v>
      </c>
      <c r="D30" s="5">
        <f t="shared" si="1"/>
        <v>19.405617821224155</v>
      </c>
      <c r="E30" s="2">
        <v>0.38</v>
      </c>
      <c r="F30" s="2">
        <f t="shared" si="2"/>
        <v>3.8999999999999998E-3</v>
      </c>
      <c r="G30" s="2">
        <v>1.64</v>
      </c>
      <c r="H30" s="2">
        <f t="shared" si="3"/>
        <v>1.0199999999999999E-2</v>
      </c>
      <c r="I30" s="2">
        <f t="shared" si="5"/>
        <v>4.3157894736842106</v>
      </c>
      <c r="J30" s="2">
        <f t="shared" si="6"/>
        <v>7.1135734072022158E-2</v>
      </c>
      <c r="K30" s="12">
        <f t="shared" si="7"/>
        <v>4.3853636344029994</v>
      </c>
      <c r="M30" s="1">
        <v>-81</v>
      </c>
      <c r="N30" s="5">
        <f t="shared" si="4"/>
        <v>2.81</v>
      </c>
      <c r="O30" s="3">
        <f t="shared" si="8"/>
        <v>-1.4137166941154069</v>
      </c>
      <c r="P30" s="3">
        <f t="shared" si="8"/>
        <v>4.9043751981040655E-2</v>
      </c>
      <c r="Q30" s="3">
        <f t="shared" si="9"/>
        <v>-1.2811131796691586</v>
      </c>
    </row>
    <row r="31" spans="1:18">
      <c r="A31" s="4">
        <v>600.5</v>
      </c>
      <c r="B31" s="4">
        <f t="shared" si="0"/>
        <v>3.1025</v>
      </c>
      <c r="C31" s="13">
        <f t="shared" si="1"/>
        <v>3773.0527769613414</v>
      </c>
      <c r="D31" s="5">
        <f t="shared" si="1"/>
        <v>19.493582415524667</v>
      </c>
      <c r="E31" s="2">
        <v>0.38</v>
      </c>
      <c r="F31" s="2">
        <f t="shared" si="2"/>
        <v>3.8999999999999998E-3</v>
      </c>
      <c r="G31" s="2">
        <v>1.66</v>
      </c>
      <c r="H31" s="2">
        <f t="shared" si="3"/>
        <v>1.03E-2</v>
      </c>
      <c r="I31" s="14">
        <f>G31/E31</f>
        <v>4.3684210526315788</v>
      </c>
      <c r="J31" s="2">
        <f t="shared" si="6"/>
        <v>7.1939058171745146E-2</v>
      </c>
      <c r="K31" s="12">
        <f t="shared" si="7"/>
        <v>4.4116658119529042</v>
      </c>
      <c r="M31" s="1">
        <v>-85</v>
      </c>
      <c r="N31" s="5">
        <f t="shared" si="4"/>
        <v>2.85</v>
      </c>
      <c r="O31" s="3">
        <f>M31*PI()/180</f>
        <v>-1.4835298641951802</v>
      </c>
      <c r="P31" s="3">
        <f t="shared" si="8"/>
        <v>4.9741883681838399E-2</v>
      </c>
      <c r="Q31" s="3">
        <f t="shared" si="9"/>
        <v>-1.3195310663493762</v>
      </c>
    </row>
    <row r="32" spans="1:18">
      <c r="A32" s="4">
        <v>607.70000000000005</v>
      </c>
      <c r="B32" s="4">
        <f t="shared" si="0"/>
        <v>3.1385000000000005</v>
      </c>
      <c r="C32" s="5">
        <f t="shared" si="1"/>
        <v>3818.2917111730349</v>
      </c>
      <c r="D32" s="5">
        <f t="shared" si="1"/>
        <v>19.719777086583136</v>
      </c>
      <c r="E32" s="2">
        <v>0.38</v>
      </c>
      <c r="F32" s="2">
        <f t="shared" si="2"/>
        <v>3.8999999999999998E-3</v>
      </c>
      <c r="G32" s="2">
        <v>1.64</v>
      </c>
      <c r="H32" s="2">
        <f t="shared" si="3"/>
        <v>1.0199999999999999E-2</v>
      </c>
      <c r="I32" s="2">
        <f t="shared" si="5"/>
        <v>4.3157894736842106</v>
      </c>
      <c r="J32" s="2">
        <f t="shared" si="6"/>
        <v>7.1135734072022158E-2</v>
      </c>
      <c r="K32" s="12">
        <f t="shared" si="7"/>
        <v>4.4501491100928767</v>
      </c>
      <c r="M32" s="1">
        <v>-90</v>
      </c>
      <c r="N32" s="5">
        <f t="shared" si="4"/>
        <v>2.9</v>
      </c>
      <c r="O32" s="3">
        <f t="shared" si="8"/>
        <v>-1.5707963267948966</v>
      </c>
      <c r="P32" s="3">
        <f t="shared" si="8"/>
        <v>5.0614548307835558E-2</v>
      </c>
      <c r="Q32" s="3">
        <f t="shared" si="9"/>
        <v>-1.4207395152518931</v>
      </c>
    </row>
    <row r="33" spans="1:17">
      <c r="A33" s="4">
        <v>610.70000000000005</v>
      </c>
      <c r="B33" s="4">
        <f t="shared" si="0"/>
        <v>3.1535000000000002</v>
      </c>
      <c r="C33" s="5">
        <f>2*PI()*A33</f>
        <v>3837.1412670945738</v>
      </c>
      <c r="D33" s="5">
        <f>2*PI()*B33</f>
        <v>19.814024866190827</v>
      </c>
      <c r="E33" s="2">
        <v>0.39</v>
      </c>
      <c r="F33" s="2">
        <f t="shared" si="2"/>
        <v>3.9500000000000004E-3</v>
      </c>
      <c r="G33" s="2">
        <v>1.64</v>
      </c>
      <c r="H33" s="2">
        <f t="shared" si="3"/>
        <v>1.0199999999999999E-2</v>
      </c>
      <c r="I33" s="2">
        <f>G33/E33</f>
        <v>4.2051282051282044</v>
      </c>
      <c r="J33" s="2">
        <f>(F33/E33+H33/G33)*I33</f>
        <v>6.8744247205785647E-2</v>
      </c>
      <c r="K33" s="12">
        <f>(1/($E$6*C33/1000000))/SQRT(($I$9+$E$9)^2+(($I$6*C33/1000)-1/($E$6*C33/1000000))^2)</f>
        <v>4.4529074555009247</v>
      </c>
      <c r="M33" s="1">
        <v>-90</v>
      </c>
      <c r="N33" s="5">
        <f t="shared" si="4"/>
        <v>2.9</v>
      </c>
      <c r="O33" s="3">
        <f>M33*PI()/180</f>
        <v>-1.5707963267948966</v>
      </c>
      <c r="P33" s="3">
        <f>N33*PI()/180</f>
        <v>5.0614548307835558E-2</v>
      </c>
      <c r="Q33" s="3">
        <f>ATAN2(0,-1/($E$6*C33/1000000))-ATAN2($I$9+$E$9,($I$6*C33/1000)-1/($E$6*C33/1000000))</f>
        <v>-1.4635969773036372</v>
      </c>
    </row>
    <row r="34" spans="1:17">
      <c r="A34" s="4">
        <v>621.29999999999995</v>
      </c>
      <c r="B34" s="4">
        <f t="shared" si="0"/>
        <v>3.2065000000000001</v>
      </c>
      <c r="C34" s="15">
        <f t="shared" si="1"/>
        <v>3903.7430313506766</v>
      </c>
      <c r="D34" s="5">
        <f t="shared" si="1"/>
        <v>20.147033687471342</v>
      </c>
      <c r="E34" s="2">
        <v>0.39</v>
      </c>
      <c r="F34" s="2">
        <f t="shared" si="2"/>
        <v>3.9500000000000004E-3</v>
      </c>
      <c r="G34" s="2">
        <v>1.59</v>
      </c>
      <c r="H34" s="2">
        <f t="shared" si="3"/>
        <v>9.9500000000000005E-3</v>
      </c>
      <c r="I34" s="16">
        <f>G34/E34</f>
        <v>4.0769230769230766</v>
      </c>
      <c r="J34" s="2">
        <f t="shared" si="6"/>
        <v>6.680473372781065E-2</v>
      </c>
      <c r="K34" s="12">
        <f t="shared" si="7"/>
        <v>4.397821868644713</v>
      </c>
      <c r="M34" s="1">
        <v>-100</v>
      </c>
      <c r="N34" s="5">
        <f t="shared" si="4"/>
        <v>3</v>
      </c>
      <c r="O34" s="3">
        <f>M34*PI()/180</f>
        <v>-1.7453292519943295</v>
      </c>
      <c r="P34" s="3">
        <f t="shared" si="8"/>
        <v>5.2359877559829883E-2</v>
      </c>
      <c r="Q34" s="3">
        <f t="shared" si="9"/>
        <v>-1.6154325527878639</v>
      </c>
    </row>
    <row r="35" spans="1:17">
      <c r="A35" s="4">
        <v>625</v>
      </c>
      <c r="B35" s="4">
        <f t="shared" si="0"/>
        <v>3.2250000000000001</v>
      </c>
      <c r="C35" s="5">
        <f t="shared" si="1"/>
        <v>3926.9908169872415</v>
      </c>
      <c r="D35" s="5">
        <f t="shared" si="1"/>
        <v>20.263272615654166</v>
      </c>
      <c r="E35" s="2">
        <v>0.39</v>
      </c>
      <c r="F35" s="2">
        <f t="shared" si="2"/>
        <v>3.9500000000000004E-3</v>
      </c>
      <c r="G35" s="2">
        <v>1.57</v>
      </c>
      <c r="H35" s="2">
        <f t="shared" si="3"/>
        <v>9.8500000000000011E-3</v>
      </c>
      <c r="I35" s="2">
        <f t="shared" si="5"/>
        <v>4.0256410256410255</v>
      </c>
      <c r="J35" s="2">
        <f t="shared" si="6"/>
        <v>6.6028928336620649E-2</v>
      </c>
      <c r="K35" s="12">
        <f t="shared" si="7"/>
        <v>4.3556144516769395</v>
      </c>
      <c r="M35" s="1">
        <v>-102</v>
      </c>
      <c r="N35" s="5">
        <f t="shared" si="4"/>
        <v>3.02</v>
      </c>
      <c r="O35" s="3">
        <f t="shared" si="8"/>
        <v>-1.780235837034216</v>
      </c>
      <c r="P35" s="3">
        <f t="shared" si="8"/>
        <v>5.2708943410228748E-2</v>
      </c>
      <c r="Q35" s="3">
        <f t="shared" si="9"/>
        <v>-1.6677010713069673</v>
      </c>
    </row>
    <row r="36" spans="1:17">
      <c r="A36" s="4">
        <v>630.29999999999995</v>
      </c>
      <c r="B36" s="4">
        <f t="shared" si="0"/>
        <v>3.2515000000000001</v>
      </c>
      <c r="C36" s="5">
        <f t="shared" si="1"/>
        <v>3960.2916991152929</v>
      </c>
      <c r="D36" s="5">
        <f t="shared" si="1"/>
        <v>20.429777026294424</v>
      </c>
      <c r="E36" s="2">
        <v>0.4</v>
      </c>
      <c r="F36" s="2">
        <f t="shared" si="2"/>
        <v>4.0000000000000001E-3</v>
      </c>
      <c r="G36" s="2">
        <v>1.5</v>
      </c>
      <c r="H36" s="2">
        <f t="shared" si="3"/>
        <v>9.4999999999999998E-3</v>
      </c>
      <c r="I36" s="2">
        <f t="shared" si="5"/>
        <v>3.75</v>
      </c>
      <c r="J36" s="2">
        <f t="shared" si="6"/>
        <v>6.1249999999999992E-2</v>
      </c>
      <c r="K36" s="12">
        <f t="shared" si="7"/>
        <v>4.2765923962392849</v>
      </c>
      <c r="M36" s="1">
        <v>-101</v>
      </c>
      <c r="N36" s="5">
        <f t="shared" si="4"/>
        <v>3.01</v>
      </c>
      <c r="O36" s="3">
        <f t="shared" si="8"/>
        <v>-1.7627825445142729</v>
      </c>
      <c r="P36" s="3">
        <f t="shared" si="8"/>
        <v>5.2534410485029319E-2</v>
      </c>
      <c r="Q36" s="3">
        <f t="shared" si="9"/>
        <v>-1.7410722949170345</v>
      </c>
    </row>
    <row r="37" spans="1:17">
      <c r="A37" s="4">
        <v>642.4</v>
      </c>
      <c r="B37" s="4">
        <f t="shared" si="0"/>
        <v>3.3119999999999998</v>
      </c>
      <c r="C37" s="5">
        <f t="shared" si="1"/>
        <v>4036.3182413321661</v>
      </c>
      <c r="D37" s="5">
        <f t="shared" si="1"/>
        <v>20.809909737378788</v>
      </c>
      <c r="E37" s="2">
        <v>0.41</v>
      </c>
      <c r="F37" s="2">
        <f t="shared" si="2"/>
        <v>4.0499999999999998E-3</v>
      </c>
      <c r="G37" s="2">
        <v>1.49</v>
      </c>
      <c r="H37" s="2">
        <f t="shared" si="3"/>
        <v>9.4500000000000001E-3</v>
      </c>
      <c r="I37" s="2">
        <f t="shared" si="5"/>
        <v>3.6341463414634148</v>
      </c>
      <c r="J37" s="2">
        <f t="shared" si="6"/>
        <v>5.8947055324211781E-2</v>
      </c>
      <c r="K37" s="12">
        <f t="shared" si="7"/>
        <v>4.0306491774074802</v>
      </c>
      <c r="M37" s="1">
        <v>-113</v>
      </c>
      <c r="N37" s="5">
        <f t="shared" si="4"/>
        <v>3.13</v>
      </c>
      <c r="O37" s="3">
        <f t="shared" si="8"/>
        <v>-1.9722220547535922</v>
      </c>
      <c r="P37" s="3">
        <f t="shared" si="8"/>
        <v>5.4628805587422509E-2</v>
      </c>
      <c r="Q37" s="3">
        <f t="shared" si="9"/>
        <v>-1.8987852385746762</v>
      </c>
    </row>
    <row r="38" spans="1:17">
      <c r="A38" s="4">
        <v>646.1</v>
      </c>
      <c r="B38" s="4">
        <f t="shared" si="0"/>
        <v>3.3305000000000002</v>
      </c>
      <c r="C38" s="5">
        <f t="shared" si="1"/>
        <v>4059.566026968731</v>
      </c>
      <c r="D38" s="5">
        <f t="shared" si="1"/>
        <v>20.926148665561612</v>
      </c>
      <c r="E38" s="2">
        <v>0.41</v>
      </c>
      <c r="F38" s="2">
        <f t="shared" si="2"/>
        <v>4.0499999999999998E-3</v>
      </c>
      <c r="G38" s="2">
        <v>1.49</v>
      </c>
      <c r="H38" s="2">
        <f t="shared" si="3"/>
        <v>9.4500000000000001E-3</v>
      </c>
      <c r="I38" s="2">
        <f t="shared" si="5"/>
        <v>3.6341463414634148</v>
      </c>
      <c r="J38" s="2">
        <f t="shared" si="6"/>
        <v>5.8947055324211781E-2</v>
      </c>
      <c r="K38" s="12">
        <f t="shared" si="7"/>
        <v>3.9423814479856887</v>
      </c>
      <c r="M38" s="1">
        <v>-113</v>
      </c>
      <c r="N38" s="5">
        <f t="shared" si="4"/>
        <v>3.13</v>
      </c>
      <c r="O38" s="3">
        <f t="shared" si="8"/>
        <v>-1.9722220547535922</v>
      </c>
      <c r="P38" s="3">
        <f t="shared" si="8"/>
        <v>5.4628805587422509E-2</v>
      </c>
      <c r="Q38" s="3">
        <f t="shared" si="9"/>
        <v>-1.9436446157450358</v>
      </c>
    </row>
    <row r="39" spans="1:17">
      <c r="A39" s="4">
        <v>650.70000000000005</v>
      </c>
      <c r="B39" s="4">
        <f t="shared" si="0"/>
        <v>3.3535000000000004</v>
      </c>
      <c r="C39" s="5">
        <f>2*PI()*A39</f>
        <v>4088.4686793817568</v>
      </c>
      <c r="D39" s="5">
        <f>2*PI()*B39</f>
        <v>21.070661927626745</v>
      </c>
      <c r="E39" s="2">
        <v>0.44</v>
      </c>
      <c r="F39" s="2">
        <f t="shared" si="2"/>
        <v>4.2000000000000006E-3</v>
      </c>
      <c r="G39" s="2">
        <v>1.32</v>
      </c>
      <c r="H39" s="2">
        <f t="shared" si="3"/>
        <v>8.6E-3</v>
      </c>
      <c r="I39" s="2">
        <f>G39/E39</f>
        <v>3</v>
      </c>
      <c r="J39" s="2">
        <f>(F39/E39+H39/G39)*I39</f>
        <v>4.818181818181818E-2</v>
      </c>
      <c r="K39" s="12">
        <f>(1/($E$6*C39/1000000))/SQRT(($I$9+$E$9)^2+(($I$6*C39/1000)-1/($E$6*C39/1000000))^2)</f>
        <v>3.8273439482871425</v>
      </c>
      <c r="M39" s="1">
        <v>-114</v>
      </c>
      <c r="N39" s="5">
        <f t="shared" si="4"/>
        <v>3.14</v>
      </c>
      <c r="O39" s="3">
        <f>M39*PI()/180</f>
        <v>-1.9896753472735356</v>
      </c>
      <c r="P39" s="3">
        <f>N39*PI()/180</f>
        <v>5.4803338512621952E-2</v>
      </c>
      <c r="Q39" s="3">
        <f>ATAN2(0,-1/($E$6*C39/1000000))-ATAN2($I$9+$E$9,($I$6*C39/1000)-1/($E$6*C39/1000000))</f>
        <v>-1.9969662760532059</v>
      </c>
    </row>
    <row r="40" spans="1:17">
      <c r="A40" s="4">
        <v>689</v>
      </c>
      <c r="B40" s="4">
        <f t="shared" si="0"/>
        <v>3.5450000000000004</v>
      </c>
      <c r="C40" s="5">
        <f t="shared" si="1"/>
        <v>4329.1146766467346</v>
      </c>
      <c r="D40" s="5">
        <f t="shared" si="1"/>
        <v>22.273891913951637</v>
      </c>
      <c r="E40" s="2">
        <v>0.48</v>
      </c>
      <c r="F40" s="2">
        <f t="shared" si="2"/>
        <v>4.3999999999999994E-3</v>
      </c>
      <c r="G40" s="2">
        <v>1.25</v>
      </c>
      <c r="H40" s="2">
        <f t="shared" si="3"/>
        <v>8.2500000000000004E-3</v>
      </c>
      <c r="I40" s="2">
        <f t="shared" si="5"/>
        <v>2.604166666666667</v>
      </c>
      <c r="J40" s="2">
        <f t="shared" si="6"/>
        <v>4.1059027777777778E-2</v>
      </c>
      <c r="K40" s="12">
        <f t="shared" si="7"/>
        <v>2.861121589087372</v>
      </c>
      <c r="M40" s="1">
        <v>-135</v>
      </c>
      <c r="N40" s="5">
        <f t="shared" si="4"/>
        <v>3.35</v>
      </c>
      <c r="O40" s="3">
        <f t="shared" si="8"/>
        <v>-2.3561944901923448</v>
      </c>
      <c r="P40" s="3">
        <f t="shared" si="8"/>
        <v>5.8468529941810045E-2</v>
      </c>
      <c r="Q40" s="3">
        <f t="shared" si="9"/>
        <v>-2.336711124659431</v>
      </c>
    </row>
    <row r="41" spans="1:17">
      <c r="A41" s="4">
        <v>700.2</v>
      </c>
      <c r="B41" s="4">
        <f t="shared" si="0"/>
        <v>3.6010000000000004</v>
      </c>
      <c r="C41" s="5">
        <f t="shared" si="1"/>
        <v>4399.4863520871468</v>
      </c>
      <c r="D41" s="5">
        <f t="shared" si="1"/>
        <v>22.625750291153693</v>
      </c>
      <c r="E41" s="2">
        <v>0.51</v>
      </c>
      <c r="F41" s="2">
        <f t="shared" si="2"/>
        <v>4.5500000000000002E-3</v>
      </c>
      <c r="G41" s="2">
        <v>1.18</v>
      </c>
      <c r="H41" s="2">
        <f t="shared" si="3"/>
        <v>7.9000000000000008E-3</v>
      </c>
      <c r="I41" s="2">
        <f t="shared" si="5"/>
        <v>2.3137254901960782</v>
      </c>
      <c r="J41" s="2">
        <f t="shared" si="6"/>
        <v>3.6132256824298353E-2</v>
      </c>
      <c r="K41" s="12">
        <f t="shared" si="7"/>
        <v>2.6204724318163892</v>
      </c>
      <c r="M41" s="1">
        <v>-140</v>
      </c>
      <c r="N41" s="5">
        <f t="shared" si="4"/>
        <v>3.4000000000000004</v>
      </c>
      <c r="O41" s="3">
        <f t="shared" si="8"/>
        <v>-2.4434609527920612</v>
      </c>
      <c r="P41" s="3">
        <f t="shared" si="8"/>
        <v>5.9341194567807211E-2</v>
      </c>
      <c r="Q41" s="3">
        <f t="shared" si="9"/>
        <v>-2.4062288987397489</v>
      </c>
    </row>
    <row r="42" spans="1:17">
      <c r="A42" s="4">
        <v>721</v>
      </c>
      <c r="B42" s="4">
        <f t="shared" si="0"/>
        <v>3.7050000000000001</v>
      </c>
      <c r="C42" s="5">
        <f t="shared" si="1"/>
        <v>4530.1766064764815</v>
      </c>
      <c r="D42" s="5">
        <f t="shared" si="1"/>
        <v>23.279201563100369</v>
      </c>
      <c r="E42" s="2">
        <v>0.53</v>
      </c>
      <c r="F42" s="2">
        <f t="shared" si="2"/>
        <v>4.6499999999999996E-3</v>
      </c>
      <c r="G42" s="2">
        <v>1.06</v>
      </c>
      <c r="H42" s="2">
        <f t="shared" si="3"/>
        <v>7.3000000000000001E-3</v>
      </c>
      <c r="I42" s="2">
        <f t="shared" si="5"/>
        <v>2</v>
      </c>
      <c r="J42" s="2">
        <f t="shared" si="6"/>
        <v>3.1320754716981127E-2</v>
      </c>
      <c r="K42" s="12">
        <f t="shared" si="7"/>
        <v>2.2397325462927973</v>
      </c>
      <c r="M42" s="1">
        <v>-143</v>
      </c>
      <c r="N42" s="5">
        <f t="shared" si="4"/>
        <v>3.4299999999999997</v>
      </c>
      <c r="O42" s="3">
        <f t="shared" si="8"/>
        <v>-2.4958208303518914</v>
      </c>
      <c r="P42" s="3">
        <f t="shared" si="8"/>
        <v>5.9864793343405498E-2</v>
      </c>
      <c r="Q42" s="3">
        <f t="shared" si="9"/>
        <v>-2.510015901478206</v>
      </c>
    </row>
    <row r="43" spans="1:17">
      <c r="A43" s="4">
        <v>751.5</v>
      </c>
      <c r="B43" s="4">
        <f t="shared" si="0"/>
        <v>3.8575000000000004</v>
      </c>
      <c r="C43" s="5">
        <f t="shared" si="1"/>
        <v>4721.8137583454591</v>
      </c>
      <c r="D43" s="5">
        <f t="shared" si="1"/>
        <v>24.237387322445255</v>
      </c>
      <c r="E43" s="2">
        <v>0.56999999999999995</v>
      </c>
      <c r="F43" s="2">
        <f t="shared" si="2"/>
        <v>4.8500000000000001E-3</v>
      </c>
      <c r="G43" s="2">
        <v>0.94</v>
      </c>
      <c r="H43" s="2">
        <f t="shared" si="3"/>
        <v>6.7000000000000002E-3</v>
      </c>
      <c r="I43" s="2">
        <f t="shared" si="5"/>
        <v>1.6491228070175439</v>
      </c>
      <c r="J43" s="2">
        <f t="shared" si="6"/>
        <v>2.5786395814096648E-2</v>
      </c>
      <c r="K43" s="12">
        <f t="shared" si="7"/>
        <v>1.8140941617892681</v>
      </c>
      <c r="M43" s="1">
        <v>-149</v>
      </c>
      <c r="N43" s="5">
        <f t="shared" si="4"/>
        <v>3.49</v>
      </c>
      <c r="O43" s="3">
        <f t="shared" si="8"/>
        <v>-2.6005405854715509</v>
      </c>
      <c r="P43" s="3">
        <f t="shared" si="8"/>
        <v>6.09119908946021E-2</v>
      </c>
      <c r="Q43" s="3">
        <f t="shared" si="9"/>
        <v>-2.619788783567901</v>
      </c>
    </row>
    <row r="44" spans="1:17">
      <c r="A44" s="4">
        <v>821</v>
      </c>
      <c r="B44" s="4">
        <f t="shared" si="0"/>
        <v>4.2050000000000001</v>
      </c>
      <c r="C44" s="5">
        <f t="shared" si="1"/>
        <v>5158.4951371944398</v>
      </c>
      <c r="D44" s="5">
        <f t="shared" si="1"/>
        <v>26.420794216690162</v>
      </c>
      <c r="E44" s="2">
        <v>0.62</v>
      </c>
      <c r="F44" s="2">
        <f t="shared" si="2"/>
        <v>5.1000000000000004E-3</v>
      </c>
      <c r="G44" s="2">
        <v>0.69</v>
      </c>
      <c r="H44" s="2">
        <f t="shared" si="3"/>
        <v>5.45E-3</v>
      </c>
      <c r="I44" s="2">
        <f t="shared" si="5"/>
        <v>1.1129032258064515</v>
      </c>
      <c r="J44" s="2">
        <f t="shared" si="6"/>
        <v>1.7944849115504681E-2</v>
      </c>
      <c r="K44" s="12">
        <f t="shared" si="7"/>
        <v>1.2184172095730632</v>
      </c>
      <c r="M44" s="1">
        <v>-157</v>
      </c>
      <c r="N44" s="5">
        <f t="shared" si="4"/>
        <v>3.5700000000000003</v>
      </c>
      <c r="O44" s="3">
        <f t="shared" si="8"/>
        <v>-2.740166925631097</v>
      </c>
      <c r="P44" s="3">
        <f t="shared" si="8"/>
        <v>6.2308254296197567E-2</v>
      </c>
      <c r="Q44" s="3">
        <f t="shared" si="9"/>
        <v>-2.7671694611051318</v>
      </c>
    </row>
    <row r="45" spans="1:17">
      <c r="A45" s="4">
        <v>881.7</v>
      </c>
      <c r="B45" s="4">
        <f t="shared" si="0"/>
        <v>4.5084999999999997</v>
      </c>
      <c r="C45" s="5">
        <f>2*PI()*A45</f>
        <v>5539.8844853402416</v>
      </c>
      <c r="D45" s="5">
        <f>2*PI()*B45</f>
        <v>28.327740957419163</v>
      </c>
      <c r="E45" s="2">
        <v>0.65</v>
      </c>
      <c r="F45" s="2">
        <f t="shared" si="2"/>
        <v>5.2500000000000003E-3</v>
      </c>
      <c r="G45" s="2">
        <v>0.55000000000000004</v>
      </c>
      <c r="H45" s="2">
        <f t="shared" si="3"/>
        <v>4.7500000000000007E-3</v>
      </c>
      <c r="I45" s="2">
        <f>G45/E45</f>
        <v>0.84615384615384615</v>
      </c>
      <c r="J45" s="2">
        <f>(F45/E45+H45/G45)*I45</f>
        <v>1.4142011834319528E-2</v>
      </c>
      <c r="K45" s="12">
        <f>(1/($E$6*C45/1000000))/SQRT(($I$9+$E$9)^2+(($I$6*C45/1000)-1/($E$6*C45/1000000))^2)</f>
        <v>0.92301207969540777</v>
      </c>
      <c r="M45" s="1">
        <v>-160</v>
      </c>
      <c r="N45" s="5">
        <f t="shared" si="4"/>
        <v>3.6</v>
      </c>
      <c r="O45" s="3">
        <f>M45*PI()/180</f>
        <v>-2.7925268031909272</v>
      </c>
      <c r="P45" s="3">
        <f>N45*PI()/180</f>
        <v>6.2831853071795868E-2</v>
      </c>
      <c r="Q45" s="3">
        <f>ATAN2(0,-1/($E$6*C45/1000000))-ATAN2($I$9+$E$9,($I$6*C45/1000)-1/($E$6*C45/1000000))</f>
        <v>-2.8394697780977309</v>
      </c>
    </row>
    <row r="46" spans="1:17">
      <c r="A46" s="4">
        <v>941.5</v>
      </c>
      <c r="B46" s="4">
        <f t="shared" ref="B46:B48" si="10">0.005*A46+0.1</f>
        <v>4.8075000000000001</v>
      </c>
      <c r="C46" s="5">
        <f>2*PI()*A46</f>
        <v>5915.6189667095805</v>
      </c>
      <c r="D46" s="5">
        <f>2*PI()*B46</f>
        <v>30.206413364265863</v>
      </c>
      <c r="E46" s="2">
        <v>0.66</v>
      </c>
      <c r="F46" s="2">
        <f t="shared" ref="F46:F48" si="11">0.005*E46+0.002</f>
        <v>5.3000000000000009E-3</v>
      </c>
      <c r="G46" s="2">
        <v>0.46</v>
      </c>
      <c r="H46" s="2">
        <f t="shared" ref="H46:H48" si="12">0.005*G46+0.002</f>
        <v>4.3E-3</v>
      </c>
      <c r="I46" s="2">
        <f>G46/E46</f>
        <v>0.69696969696969702</v>
      </c>
      <c r="J46" s="2">
        <f>(F46/E46+H46/G46)*I46</f>
        <v>1.211202938475666E-2</v>
      </c>
      <c r="K46" s="12">
        <f>(1/($E$6*C46/1000000))/SQRT(($I$9+$E$9)^2+(($I$6*C46/1000)-1/($E$6*C46/1000000))^2)</f>
        <v>0.73324215653563829</v>
      </c>
      <c r="M46" s="1">
        <v>-164</v>
      </c>
      <c r="N46" s="5">
        <f t="shared" ref="N46:N48" si="13">0.01*ABS(M46)+2</f>
        <v>3.64</v>
      </c>
      <c r="O46" s="3">
        <f>M46*PI()/180</f>
        <v>-2.8623399732707</v>
      </c>
      <c r="P46" s="3">
        <f>N46*PI()/180</f>
        <v>6.3529984772593598E-2</v>
      </c>
      <c r="Q46" s="3">
        <f>ATAN2(0,-1/($E$6*C46/1000000))-ATAN2($I$9+$E$9,($I$6*C46/1000)-1/($E$6*C46/1000000))</f>
        <v>-2.8864289135110983</v>
      </c>
    </row>
    <row r="47" spans="1:17">
      <c r="A47" s="4">
        <v>1011</v>
      </c>
      <c r="B47" s="4">
        <f t="shared" si="10"/>
        <v>5.1549999999999994</v>
      </c>
      <c r="C47" s="5">
        <f t="shared" si="1"/>
        <v>6352.3003455585613</v>
      </c>
      <c r="D47" s="5">
        <f t="shared" si="1"/>
        <v>32.38982025851076</v>
      </c>
      <c r="E47" s="2">
        <v>0.67</v>
      </c>
      <c r="F47" s="2">
        <f t="shared" si="11"/>
        <v>5.3500000000000006E-3</v>
      </c>
      <c r="G47" s="2">
        <v>0.37</v>
      </c>
      <c r="H47" s="2">
        <f t="shared" si="12"/>
        <v>3.8500000000000001E-3</v>
      </c>
      <c r="I47" s="2">
        <f t="shared" si="5"/>
        <v>0.55223880597014918</v>
      </c>
      <c r="J47" s="2">
        <f t="shared" si="6"/>
        <v>1.0155936734239252E-2</v>
      </c>
      <c r="K47" s="12">
        <f t="shared" si="7"/>
        <v>0.58306953857025079</v>
      </c>
      <c r="M47" s="1">
        <v>-163</v>
      </c>
      <c r="N47" s="5">
        <f t="shared" si="13"/>
        <v>3.63</v>
      </c>
      <c r="O47" s="3">
        <f t="shared" si="8"/>
        <v>-2.8448866807507569</v>
      </c>
      <c r="P47" s="3">
        <f t="shared" si="8"/>
        <v>6.3355451847394162E-2</v>
      </c>
      <c r="Q47" s="3">
        <f t="shared" ref="Q47:Q50" si="14">ATAN2(0,-1/($E$6*C47/1000000))-ATAN2($I$9+$E$9,($I$6*C47/1000)-1/($E$6*C47/1000000))</f>
        <v>-2.9243621629802892</v>
      </c>
    </row>
    <row r="48" spans="1:17">
      <c r="A48" s="4">
        <v>1111</v>
      </c>
      <c r="B48" s="4">
        <f t="shared" si="10"/>
        <v>5.6549999999999994</v>
      </c>
      <c r="C48" s="5">
        <f>2*PI()*A48</f>
        <v>6980.6188762765205</v>
      </c>
      <c r="D48" s="5">
        <f>2*PI()*B48</f>
        <v>35.531412912100556</v>
      </c>
      <c r="E48" s="2">
        <v>0.68</v>
      </c>
      <c r="F48" s="2">
        <f t="shared" si="11"/>
        <v>5.4000000000000003E-3</v>
      </c>
      <c r="G48" s="2">
        <v>0.28999999999999998</v>
      </c>
      <c r="H48" s="2">
        <f t="shared" si="12"/>
        <v>3.4499999999999999E-3</v>
      </c>
      <c r="I48" s="2">
        <f>G48/E48</f>
        <v>0.42647058823529405</v>
      </c>
      <c r="J48" s="2">
        <f>(F48/E48+H48/G48)*I48</f>
        <v>8.4602076124567459E-3</v>
      </c>
      <c r="K48" s="12">
        <f>(1/($E$6*C48/1000000))/SQRT(($I$9+$E$9)^2+(($I$6*C48/1000)-1/($E$6*C48/1000000))^2)</f>
        <v>0.44116103812862845</v>
      </c>
      <c r="M48" s="1">
        <v>-168</v>
      </c>
      <c r="N48" s="5">
        <f t="shared" si="13"/>
        <v>3.6799999999999997</v>
      </c>
      <c r="O48" s="3">
        <f>M48*PI()/180</f>
        <v>-2.9321531433504737</v>
      </c>
      <c r="P48" s="3">
        <f>N48*PI()/180</f>
        <v>6.4228116473391314E-2</v>
      </c>
      <c r="Q48" s="3">
        <f>ATAN2(0,-1/($E$6*C48/1000000))-ATAN2($I$9+$E$9,($I$6*C48/1000)-1/($E$6*C48/1000000))</f>
        <v>-2.9614188261838326</v>
      </c>
    </row>
    <row r="49" spans="1:17" s="22" customFormat="1">
      <c r="A49" s="4">
        <v>2500</v>
      </c>
      <c r="B49"/>
      <c r="C49" s="5">
        <f t="shared" si="1"/>
        <v>15707.963267948966</v>
      </c>
      <c r="D49"/>
      <c r="E49"/>
      <c r="F49"/>
      <c r="G49"/>
      <c r="H49"/>
      <c r="I49" s="17"/>
      <c r="J49" s="17"/>
      <c r="K49" s="12">
        <f>(1/($E$6*C49/1000000))/SQRT(($I$9+$E$9)^2+(($I$6*C49/1000)-1/($E$6*C49/1000000))^2)</f>
        <v>6.5008534549895455E-2</v>
      </c>
      <c r="L49"/>
      <c r="M49"/>
      <c r="N49"/>
      <c r="O49"/>
      <c r="P49"/>
      <c r="Q49" s="3">
        <f t="shared" si="14"/>
        <v>-3.0821368145730115</v>
      </c>
    </row>
    <row r="50" spans="1:17">
      <c r="A50" s="4">
        <v>5000</v>
      </c>
      <c r="C50" s="5">
        <f>2*PI()*A50</f>
        <v>31415.926535897932</v>
      </c>
      <c r="I50" s="17"/>
      <c r="J50" s="17"/>
      <c r="K50" s="12">
        <f>(1/($E$6*C50/1000000))/SQRT(($I$9+$E$9)^2+(($I$6*C50/1000)-1/($E$6*C50/1000000))^2)</f>
        <v>1.5516483436989538E-2</v>
      </c>
      <c r="Q50" s="3">
        <f t="shared" si="14"/>
        <v>-3.1132232772508619</v>
      </c>
    </row>
    <row r="51" spans="1:17">
      <c r="A51" s="4"/>
      <c r="B51" s="4"/>
      <c r="C51" s="4"/>
      <c r="D51" s="4"/>
      <c r="E51" s="2"/>
      <c r="F51" s="2"/>
      <c r="G51" s="2"/>
      <c r="H51" s="2"/>
      <c r="I51" s="12"/>
      <c r="J51" s="12"/>
      <c r="K51" s="12"/>
      <c r="M51" s="1"/>
      <c r="N51" s="5"/>
      <c r="O51" s="3"/>
      <c r="P51" s="3"/>
      <c r="Q51" s="3"/>
    </row>
    <row r="52" spans="1:17">
      <c r="A52" s="4"/>
      <c r="B52" s="4"/>
      <c r="C52" s="4"/>
      <c r="D52" s="5"/>
      <c r="E52" s="2"/>
      <c r="F52" s="2"/>
      <c r="G52" s="2"/>
      <c r="H52" s="2"/>
      <c r="I52" s="12"/>
      <c r="J52" s="12"/>
      <c r="K52" s="12"/>
      <c r="M52" s="1"/>
      <c r="N52" s="5"/>
      <c r="O52" s="3"/>
      <c r="P52" s="3"/>
      <c r="Q52" s="3"/>
    </row>
    <row r="53" spans="1:17">
      <c r="A53" s="4"/>
      <c r="B53" s="4"/>
      <c r="C53" s="4"/>
      <c r="D53" s="5"/>
      <c r="E53" s="2"/>
      <c r="F53" s="2"/>
      <c r="G53" s="2"/>
      <c r="H53" s="2"/>
      <c r="I53" s="12"/>
      <c r="J53" s="12"/>
      <c r="K53" s="12"/>
      <c r="M53" s="1"/>
      <c r="N53" s="5"/>
      <c r="O53" s="3"/>
      <c r="P53" s="3"/>
      <c r="Q53" s="3"/>
    </row>
    <row r="54" spans="1:17">
      <c r="A54" s="4"/>
      <c r="B54" s="4"/>
      <c r="C54" s="4"/>
      <c r="D54" s="5"/>
      <c r="E54" s="2"/>
      <c r="F54" s="2"/>
      <c r="G54" s="2"/>
      <c r="H54" s="2"/>
      <c r="I54" s="12"/>
      <c r="J54" s="12"/>
      <c r="K54" s="12"/>
      <c r="M54" s="1"/>
      <c r="N54" s="5"/>
      <c r="O54" s="3"/>
      <c r="P54" s="3"/>
      <c r="Q54" s="3"/>
    </row>
    <row r="55" spans="1:17">
      <c r="A55" s="4"/>
      <c r="B55" s="4"/>
      <c r="C55" s="4"/>
      <c r="D55" s="5"/>
      <c r="E55" s="2"/>
      <c r="F55" s="2"/>
      <c r="G55" s="2"/>
      <c r="H55" s="2"/>
      <c r="I55" s="12"/>
      <c r="J55" s="12"/>
      <c r="K55" s="12"/>
      <c r="M55" s="1"/>
      <c r="N55" s="5"/>
      <c r="O55" s="3"/>
      <c r="P55" s="3"/>
      <c r="Q55" s="3"/>
    </row>
    <row r="56" spans="1:17">
      <c r="A56" s="4"/>
      <c r="B56" s="4"/>
      <c r="C56" s="4"/>
      <c r="D56" s="5"/>
      <c r="E56" s="2"/>
      <c r="F56" s="2"/>
      <c r="G56" s="2"/>
      <c r="H56" s="2"/>
      <c r="I56" s="12"/>
      <c r="J56" s="12"/>
      <c r="K56" s="12"/>
      <c r="M56" s="1"/>
      <c r="N56" s="5"/>
      <c r="O56" s="3"/>
      <c r="P56" s="3"/>
      <c r="Q56" s="3"/>
    </row>
    <row r="57" spans="1:17">
      <c r="A57" s="4"/>
      <c r="B57" s="4"/>
      <c r="C57" s="4"/>
      <c r="D57" s="5"/>
      <c r="E57" s="2"/>
      <c r="F57" s="2"/>
      <c r="G57" s="2"/>
      <c r="H57" s="2"/>
      <c r="I57" s="12"/>
      <c r="J57" s="12"/>
      <c r="K57" s="12"/>
      <c r="M57" s="1"/>
      <c r="N57" s="5"/>
      <c r="O57" s="3"/>
      <c r="P57" s="3"/>
      <c r="Q57" s="3"/>
    </row>
    <row r="58" spans="1:17">
      <c r="A58" s="4"/>
      <c r="B58" s="4"/>
      <c r="C58" s="4"/>
      <c r="D58" s="5"/>
      <c r="E58" s="2"/>
      <c r="F58" s="2"/>
      <c r="G58" s="2"/>
      <c r="H58" s="2"/>
      <c r="I58" s="12"/>
      <c r="J58" s="12"/>
      <c r="K58" s="12"/>
      <c r="M58" s="1"/>
      <c r="N58" s="5"/>
      <c r="O58" s="3"/>
      <c r="P58" s="3"/>
      <c r="Q58" s="3"/>
    </row>
    <row r="59" spans="1:17">
      <c r="A59" s="4"/>
      <c r="B59" s="4"/>
      <c r="C59" s="4"/>
      <c r="D59" s="5"/>
      <c r="E59" s="2"/>
      <c r="F59" s="2"/>
      <c r="G59" s="2"/>
      <c r="H59" s="2"/>
      <c r="I59" s="12"/>
      <c r="J59" s="12"/>
      <c r="K59" s="12"/>
      <c r="M59" s="1"/>
      <c r="N59" s="5"/>
      <c r="O59" s="3"/>
      <c r="P59" s="3"/>
      <c r="Q59" s="3"/>
    </row>
    <row r="60" spans="1:17">
      <c r="A60" s="4"/>
      <c r="B60" s="4"/>
      <c r="C60" s="4"/>
      <c r="D60" s="5"/>
      <c r="E60" s="2"/>
      <c r="F60" s="2"/>
      <c r="G60" s="2"/>
      <c r="H60" s="2"/>
      <c r="I60" s="12"/>
      <c r="J60" s="12"/>
      <c r="K60" s="12"/>
      <c r="M60" s="1"/>
      <c r="N60" s="5"/>
      <c r="O60" s="3"/>
      <c r="P60" s="3"/>
      <c r="Q60" s="3"/>
    </row>
    <row r="61" spans="1:17">
      <c r="A61" s="4"/>
      <c r="B61" s="4"/>
      <c r="C61" s="4"/>
      <c r="D61" s="5"/>
      <c r="E61" s="2"/>
      <c r="F61" s="2"/>
      <c r="G61" s="2"/>
      <c r="H61" s="2"/>
      <c r="I61" s="12"/>
      <c r="J61" s="12"/>
      <c r="K61" s="12"/>
      <c r="M61" s="1"/>
      <c r="N61" s="5"/>
      <c r="O61" s="3"/>
      <c r="P61" s="3"/>
      <c r="Q61" s="3"/>
    </row>
    <row r="62" spans="1:17">
      <c r="A62" s="4"/>
      <c r="B62" s="4"/>
      <c r="C62" s="18"/>
      <c r="D62" s="5"/>
      <c r="E62" s="2"/>
      <c r="F62" s="2"/>
      <c r="G62" s="2"/>
      <c r="H62" s="2"/>
      <c r="I62" s="19"/>
      <c r="J62" s="12"/>
      <c r="K62" s="12"/>
      <c r="M62" s="1"/>
      <c r="N62" s="5"/>
      <c r="O62" s="3"/>
      <c r="P62" s="3"/>
      <c r="Q62" s="3"/>
    </row>
    <row r="63" spans="1:17">
      <c r="A63" s="4"/>
      <c r="B63" s="4"/>
      <c r="C63" s="20"/>
      <c r="D63" s="5"/>
      <c r="E63" s="2"/>
      <c r="F63" s="2"/>
      <c r="G63" s="2"/>
      <c r="H63" s="2"/>
      <c r="I63" s="21"/>
      <c r="J63" s="12"/>
      <c r="K63" s="12"/>
      <c r="M63" s="1"/>
      <c r="N63" s="5"/>
      <c r="O63" s="3"/>
      <c r="P63" s="3"/>
      <c r="Q63" s="3"/>
    </row>
    <row r="64" spans="1:17">
      <c r="A64" s="4"/>
      <c r="B64" s="4"/>
      <c r="C64" s="4"/>
      <c r="D64" s="5"/>
      <c r="E64" s="2"/>
      <c r="F64" s="2"/>
      <c r="G64" s="2"/>
      <c r="H64" s="2"/>
      <c r="I64" s="12"/>
      <c r="J64" s="12"/>
      <c r="K64" s="12"/>
      <c r="M64" s="1"/>
      <c r="N64" s="5"/>
      <c r="O64" s="3"/>
      <c r="P64" s="3"/>
      <c r="Q64" s="3"/>
    </row>
    <row r="65" spans="1:17">
      <c r="A65" s="4"/>
      <c r="B65" s="4"/>
      <c r="C65" s="4"/>
      <c r="D65" s="5"/>
      <c r="E65" s="2"/>
      <c r="F65" s="2"/>
      <c r="G65" s="2"/>
      <c r="H65" s="2"/>
      <c r="I65" s="12"/>
      <c r="J65" s="12"/>
      <c r="K65" s="12"/>
      <c r="M65" s="1"/>
      <c r="N65" s="5"/>
      <c r="O65" s="3"/>
      <c r="P65" s="3"/>
      <c r="Q65" s="3"/>
    </row>
    <row r="66" spans="1:17">
      <c r="A66" s="4"/>
      <c r="B66" s="4"/>
      <c r="C66" s="4"/>
      <c r="D66" s="5"/>
      <c r="E66" s="2"/>
      <c r="F66" s="2"/>
      <c r="G66" s="2"/>
      <c r="H66" s="2"/>
      <c r="I66" s="12"/>
      <c r="J66" s="12"/>
      <c r="K66" s="12"/>
      <c r="M66" s="1"/>
      <c r="N66" s="5"/>
      <c r="O66" s="3"/>
      <c r="P66" s="3"/>
      <c r="Q66" s="3"/>
    </row>
    <row r="67" spans="1:17">
      <c r="A67" s="4"/>
      <c r="B67" s="4"/>
      <c r="C67" s="4"/>
      <c r="D67" s="5"/>
      <c r="E67" s="2"/>
      <c r="F67" s="2"/>
      <c r="G67" s="2"/>
      <c r="H67" s="2"/>
      <c r="I67" s="12"/>
      <c r="J67" s="12"/>
      <c r="K67" s="12"/>
      <c r="M67" s="1"/>
      <c r="N67" s="5"/>
      <c r="O67" s="3"/>
      <c r="P67" s="3"/>
      <c r="Q67" s="3"/>
    </row>
    <row r="68" spans="1:17">
      <c r="A68" s="4"/>
      <c r="B68" s="4"/>
      <c r="C68" s="4"/>
      <c r="D68" s="5"/>
      <c r="E68" s="2"/>
      <c r="F68" s="2"/>
      <c r="G68" s="2"/>
      <c r="H68" s="2"/>
      <c r="I68" s="12"/>
      <c r="J68" s="12"/>
      <c r="K68" s="12"/>
      <c r="M68" s="1"/>
      <c r="N68" s="5"/>
      <c r="O68" s="3"/>
      <c r="P68" s="3"/>
      <c r="Q68" s="3"/>
    </row>
    <row r="69" spans="1:17">
      <c r="A69" s="4"/>
      <c r="B69" s="4"/>
      <c r="C69" s="4"/>
      <c r="D69" s="5"/>
      <c r="E69" s="2"/>
      <c r="F69" s="2"/>
      <c r="G69" s="2"/>
      <c r="H69" s="2"/>
      <c r="I69" s="12"/>
      <c r="J69" s="12"/>
      <c r="K69" s="12"/>
      <c r="M69" s="1"/>
      <c r="N69" s="5"/>
      <c r="O69" s="3"/>
      <c r="P69" s="3"/>
      <c r="Q69" s="3"/>
    </row>
    <row r="70" spans="1:17">
      <c r="A70" s="4"/>
      <c r="B70" s="4"/>
      <c r="C70" s="4"/>
      <c r="D70" s="5"/>
      <c r="E70" s="2"/>
      <c r="F70" s="2"/>
      <c r="G70" s="2"/>
      <c r="H70" s="2"/>
      <c r="I70" s="12"/>
      <c r="J70" s="12"/>
      <c r="K70" s="12"/>
      <c r="M70" s="1"/>
      <c r="N70" s="5"/>
      <c r="O70" s="3"/>
      <c r="P70" s="3"/>
      <c r="Q70" s="3"/>
    </row>
    <row r="71" spans="1:17">
      <c r="A71" s="4"/>
      <c r="B71" s="4"/>
      <c r="C71" s="4"/>
      <c r="D71" s="5"/>
      <c r="E71" s="2"/>
      <c r="F71" s="2"/>
      <c r="G71" s="2"/>
      <c r="H71" s="2"/>
      <c r="I71" s="12"/>
      <c r="J71" s="12"/>
      <c r="K71" s="12"/>
      <c r="M71" s="1"/>
      <c r="N71" s="5"/>
      <c r="O71" s="3"/>
      <c r="P71" s="3"/>
      <c r="Q71" s="3"/>
    </row>
    <row r="72" spans="1:17">
      <c r="A72" s="4"/>
      <c r="B72" s="4"/>
      <c r="C72" s="4"/>
      <c r="D72" s="5"/>
      <c r="E72" s="2"/>
      <c r="F72" s="2"/>
      <c r="G72" s="2"/>
      <c r="H72" s="2"/>
      <c r="I72" s="12"/>
      <c r="J72" s="12"/>
      <c r="K72" s="12"/>
      <c r="M72" s="1"/>
      <c r="N72" s="5"/>
      <c r="O72" s="3"/>
      <c r="P72" s="3"/>
      <c r="Q72" s="3"/>
    </row>
    <row r="73" spans="1:17">
      <c r="A73" s="4"/>
      <c r="B73" s="4"/>
      <c r="C73" s="4"/>
      <c r="D73" s="5"/>
      <c r="E73" s="2"/>
      <c r="F73" s="2"/>
      <c r="G73" s="2"/>
      <c r="H73" s="2"/>
      <c r="I73" s="12"/>
      <c r="J73" s="12"/>
      <c r="K73" s="12"/>
      <c r="M73" s="1"/>
      <c r="N73" s="5"/>
      <c r="O73" s="3"/>
      <c r="P73" s="3"/>
      <c r="Q73" s="3"/>
    </row>
    <row r="74" spans="1:17">
      <c r="A74" s="4"/>
      <c r="B74" s="4"/>
      <c r="C74" s="4"/>
      <c r="D74" s="5"/>
      <c r="E74" s="2"/>
      <c r="F74" s="2"/>
      <c r="G74" s="2"/>
      <c r="H74" s="2"/>
      <c r="I74" s="12"/>
      <c r="J74" s="12"/>
      <c r="K74" s="12"/>
      <c r="M74" s="1"/>
      <c r="N74" s="5"/>
      <c r="O74" s="3"/>
      <c r="P74" s="3"/>
      <c r="Q74" s="3"/>
    </row>
    <row r="75" spans="1:17">
      <c r="A75" s="4"/>
      <c r="B75" s="4"/>
      <c r="C75" s="4"/>
      <c r="D75" s="5"/>
      <c r="E75" s="2"/>
      <c r="F75" s="2"/>
      <c r="G75" s="2"/>
      <c r="H75" s="2"/>
      <c r="I75" s="12"/>
      <c r="J75" s="12"/>
      <c r="K75" s="12"/>
      <c r="M75" s="1"/>
      <c r="N75" s="5"/>
      <c r="O75" s="3"/>
      <c r="P75" s="3"/>
      <c r="Q75" s="3"/>
    </row>
    <row r="78" spans="1:17" s="22" customForma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scale="97" orientation="portrait" horizontalDpi="4294967292" verticalDpi="4294967292"/>
  <colBreaks count="3" manualBreakCount="3">
    <brk id="12" max="1048575" man="1"/>
    <brk id="19" max="1048575" man="1"/>
    <brk id="26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="150" zoomScaleNormal="150" zoomScalePageLayoutView="150" workbookViewId="0">
      <selection activeCell="P12" sqref="P12"/>
    </sheetView>
  </sheetViews>
  <sheetFormatPr baseColWidth="10" defaultRowHeight="12" x14ac:dyDescent="0"/>
  <cols>
    <col min="1" max="1" width="7.33203125" bestFit="1" customWidth="1"/>
    <col min="2" max="2" width="4.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1" width="6.6640625" bestFit="1" customWidth="1"/>
    <col min="12" max="12" width="2.33203125" bestFit="1" customWidth="1"/>
    <col min="13" max="13" width="5.1640625" bestFit="1" customWidth="1"/>
    <col min="14" max="14" width="3.6640625" bestFit="1" customWidth="1"/>
    <col min="15" max="15" width="7.33203125" bestFit="1" customWidth="1"/>
    <col min="16" max="16" width="5.6640625" bestFit="1" customWidth="1"/>
    <col min="17" max="17" width="6.1640625" bestFit="1" customWidth="1"/>
    <col min="18" max="18" width="2.33203125" bestFit="1" customWidth="1"/>
  </cols>
  <sheetData>
    <row r="1" spans="1:11" ht="25">
      <c r="A1" s="7" t="s">
        <v>2</v>
      </c>
    </row>
    <row r="2" spans="1:11" ht="18">
      <c r="A2" s="6" t="s">
        <v>1</v>
      </c>
    </row>
    <row r="4" spans="1:11">
      <c r="A4" s="4"/>
      <c r="B4" s="4"/>
      <c r="C4" s="4"/>
      <c r="D4" s="4"/>
    </row>
    <row r="5" spans="1:11" ht="14">
      <c r="A5" s="4"/>
      <c r="B5" s="3"/>
      <c r="C5" s="3"/>
      <c r="D5" s="3"/>
      <c r="E5" s="8" t="s">
        <v>3</v>
      </c>
      <c r="F5" s="8" t="s">
        <v>0</v>
      </c>
      <c r="G5" s="2"/>
      <c r="I5" s="8" t="s">
        <v>4</v>
      </c>
      <c r="J5" s="8" t="s">
        <v>0</v>
      </c>
      <c r="K5" s="3"/>
    </row>
    <row r="6" spans="1:11">
      <c r="A6" s="4"/>
      <c r="B6" s="3"/>
      <c r="C6" s="3"/>
      <c r="D6" s="3"/>
      <c r="E6" s="3">
        <v>11.53</v>
      </c>
      <c r="F6" s="2">
        <f>0.01*E6+0.02</f>
        <v>0.1353</v>
      </c>
      <c r="I6" s="4">
        <v>66</v>
      </c>
      <c r="J6" s="4">
        <f>0.01*I6+0.2</f>
        <v>0.8600000000000001</v>
      </c>
      <c r="K6" s="3"/>
    </row>
    <row r="7" spans="1:11">
      <c r="A7" s="4"/>
      <c r="B7" s="3"/>
      <c r="C7" s="3"/>
      <c r="D7" s="3"/>
      <c r="E7" s="3"/>
      <c r="F7" s="3"/>
      <c r="I7" s="3"/>
      <c r="J7" s="3"/>
      <c r="K7" s="8"/>
    </row>
    <row r="8" spans="1:11" ht="14">
      <c r="A8" s="4"/>
      <c r="B8" s="3"/>
      <c r="C8" s="3"/>
      <c r="D8" s="3"/>
      <c r="E8" s="8" t="s">
        <v>5</v>
      </c>
      <c r="F8" s="8" t="s">
        <v>0</v>
      </c>
      <c r="I8" s="8" t="s">
        <v>6</v>
      </c>
      <c r="J8" s="8" t="s">
        <v>0</v>
      </c>
      <c r="K8" s="2"/>
    </row>
    <row r="9" spans="1:11">
      <c r="A9" s="4"/>
      <c r="B9" s="3"/>
      <c r="C9" s="3"/>
      <c r="D9" s="3"/>
      <c r="E9" s="4">
        <v>47.5</v>
      </c>
      <c r="F9" s="4">
        <f>0.05*E9+0.2</f>
        <v>2.5750000000000002</v>
      </c>
      <c r="G9" s="4"/>
      <c r="I9" s="4">
        <v>11</v>
      </c>
      <c r="J9" s="4">
        <f>0.05*I9+0.2</f>
        <v>0.75</v>
      </c>
      <c r="K9" s="3"/>
    </row>
    <row r="10" spans="1:11">
      <c r="A10" s="4"/>
      <c r="B10" s="3"/>
      <c r="C10" s="3"/>
      <c r="D10" s="3"/>
      <c r="E10" s="3"/>
      <c r="F10" s="3"/>
      <c r="I10" s="3"/>
      <c r="J10" s="3"/>
      <c r="K10" s="8"/>
    </row>
    <row r="11" spans="1:11" ht="14">
      <c r="A11" s="4"/>
      <c r="B11" s="3"/>
      <c r="C11" s="3"/>
      <c r="D11" s="3"/>
      <c r="E11" s="9" t="s">
        <v>7</v>
      </c>
      <c r="F11" s="8" t="s">
        <v>0</v>
      </c>
      <c r="I11" s="9" t="s">
        <v>8</v>
      </c>
      <c r="J11" s="8" t="s">
        <v>0</v>
      </c>
      <c r="K11" s="3"/>
    </row>
    <row r="12" spans="1:11">
      <c r="A12" s="4"/>
      <c r="B12" s="3"/>
      <c r="C12" s="3"/>
      <c r="D12" s="3"/>
      <c r="E12" s="5">
        <f>1/SQRT(I6*E6/1000000000)</f>
        <v>1146.3398199423048</v>
      </c>
      <c r="F12" s="5">
        <f>E12*(J6/I6+F6/E6)/2</f>
        <v>14.194500322416292</v>
      </c>
      <c r="I12" s="5">
        <v>958</v>
      </c>
      <c r="J12" s="5">
        <v>110</v>
      </c>
      <c r="K12" s="3"/>
    </row>
    <row r="13" spans="1:11">
      <c r="A13" s="4"/>
      <c r="B13" s="3"/>
      <c r="C13" s="3"/>
      <c r="D13" s="3"/>
      <c r="E13" s="2"/>
      <c r="H13" s="3"/>
      <c r="K13" s="8"/>
    </row>
    <row r="14" spans="1:11">
      <c r="A14" s="4"/>
      <c r="B14" s="3"/>
      <c r="C14" s="3"/>
      <c r="D14" s="3"/>
      <c r="E14" s="2"/>
      <c r="F14" s="3"/>
      <c r="G14" s="2"/>
      <c r="H14" s="3"/>
      <c r="K14" s="5"/>
    </row>
    <row r="15" spans="1:11">
      <c r="A15" s="4"/>
      <c r="B15" s="3"/>
      <c r="C15" s="3"/>
      <c r="D15" s="3"/>
      <c r="E15" s="2"/>
      <c r="F15" s="3"/>
      <c r="G15" s="2"/>
      <c r="H15" s="3"/>
      <c r="I15" s="3"/>
      <c r="J15" s="3"/>
      <c r="K15" s="3"/>
    </row>
    <row r="16" spans="1:11">
      <c r="A16" s="4"/>
      <c r="B16" s="3"/>
      <c r="C16" s="3"/>
      <c r="D16" s="3"/>
      <c r="E16" s="2"/>
      <c r="F16" s="3"/>
      <c r="G16" s="2"/>
      <c r="H16" s="3"/>
      <c r="I16" s="3"/>
      <c r="J16" s="3"/>
      <c r="K16" s="3"/>
    </row>
    <row r="17" spans="1:18" ht="14">
      <c r="A17" s="10" t="s">
        <v>9</v>
      </c>
      <c r="B17" s="10" t="s">
        <v>0</v>
      </c>
      <c r="C17" s="11" t="s">
        <v>10</v>
      </c>
      <c r="D17" s="10" t="s">
        <v>0</v>
      </c>
      <c r="E17" s="10" t="s">
        <v>11</v>
      </c>
      <c r="F17" s="10" t="s">
        <v>0</v>
      </c>
      <c r="G17" s="10" t="s">
        <v>12</v>
      </c>
      <c r="H17" s="10" t="s">
        <v>0</v>
      </c>
      <c r="I17" s="10" t="s">
        <v>13</v>
      </c>
      <c r="J17" s="10" t="s">
        <v>0</v>
      </c>
      <c r="K17" s="10" t="s">
        <v>14</v>
      </c>
      <c r="L17" s="10" t="s">
        <v>0</v>
      </c>
      <c r="M17" s="11" t="s">
        <v>15</v>
      </c>
      <c r="N17" s="10" t="s">
        <v>0</v>
      </c>
      <c r="O17" s="11" t="s">
        <v>16</v>
      </c>
      <c r="P17" s="10" t="s">
        <v>0</v>
      </c>
      <c r="Q17" s="11" t="s">
        <v>17</v>
      </c>
      <c r="R17" s="10" t="s">
        <v>0</v>
      </c>
    </row>
    <row r="18" spans="1:18">
      <c r="A18" s="3">
        <v>22.35</v>
      </c>
      <c r="B18" s="3">
        <f>0.005*A18+0.01</f>
        <v>0.12175000000000001</v>
      </c>
      <c r="C18" s="5">
        <f>2*PI()*A18</f>
        <v>140.42919161546376</v>
      </c>
      <c r="D18" s="4">
        <f>2*PI()*B18</f>
        <v>0.76497781114911467</v>
      </c>
      <c r="E18" s="2">
        <v>1.611</v>
      </c>
      <c r="F18" s="2">
        <f t="shared" ref="F18:F52" si="0">0.005*E18+0.002</f>
        <v>1.0055E-2</v>
      </c>
      <c r="G18" s="2">
        <v>1.615</v>
      </c>
      <c r="H18" s="2">
        <f t="shared" ref="H18:H52" si="1">0.005*G18+0.002</f>
        <v>1.0075000000000001E-2</v>
      </c>
      <c r="I18" s="2">
        <f>G18/E18</f>
        <v>1.0024829298572315</v>
      </c>
      <c r="J18" s="2">
        <f>(F18/E18+H18/G18)*I18</f>
        <v>1.2510841626141814E-2</v>
      </c>
      <c r="K18" s="12">
        <f>(1/($E$6*C18/1000000))/SQRT(($I$9+$E$9)^2+(($I$6*C18/1000)-1/($E$6*C18/1000000))^2)</f>
        <v>1.0105736068722124</v>
      </c>
      <c r="M18" s="1">
        <v>-4</v>
      </c>
      <c r="N18" s="5">
        <f t="shared" ref="N18:N52" si="2">0.01*ABS(M18)+2</f>
        <v>2.04</v>
      </c>
      <c r="O18" s="3">
        <f>M18*PI()/180</f>
        <v>-6.9813170079773182E-2</v>
      </c>
      <c r="P18" s="2">
        <f>N18*PI()/180</f>
        <v>3.5604716740684321E-2</v>
      </c>
      <c r="Q18" s="2">
        <f>ATAN2(0,-1/($E$6*C18/1000000))-ATAN2($I$9+$E$9,($I$6*C18/1000)-1/($E$6*C18/1000000))</f>
        <v>-9.5868509414517744E-2</v>
      </c>
    </row>
    <row r="19" spans="1:18">
      <c r="A19" s="3">
        <v>51.97</v>
      </c>
      <c r="B19" s="3">
        <f>0.005*A19+0.01</f>
        <v>0.26985000000000003</v>
      </c>
      <c r="C19" s="5">
        <f t="shared" ref="C19:D53" si="3">2*PI()*A19</f>
        <v>326.53714041412309</v>
      </c>
      <c r="D19" s="5">
        <f>2*PI()*B19</f>
        <v>1.6955175551424115</v>
      </c>
      <c r="E19" s="2">
        <v>1.524</v>
      </c>
      <c r="F19" s="2">
        <f t="shared" si="0"/>
        <v>9.6200000000000001E-3</v>
      </c>
      <c r="G19" s="2">
        <v>1.6</v>
      </c>
      <c r="H19" s="2">
        <f t="shared" si="1"/>
        <v>0.01</v>
      </c>
      <c r="I19" s="2">
        <f>G19/E19</f>
        <v>1.0498687664041995</v>
      </c>
      <c r="J19" s="2">
        <f>(F19/E19+H19/G19)*I19</f>
        <v>1.3188804155386088E-2</v>
      </c>
      <c r="K19" s="12">
        <f>(1/($E$6*C19/1000000))/SQRT(($I$9+$E$9)^2+(($I$6*C19/1000)-1/($E$6*C19/1000000))^2)</f>
        <v>1.0583266849661608</v>
      </c>
      <c r="M19" s="1">
        <v>-15</v>
      </c>
      <c r="N19" s="5">
        <f t="shared" si="2"/>
        <v>2.15</v>
      </c>
      <c r="O19" s="3">
        <f>M19*PI()/180</f>
        <v>-0.26179938779914941</v>
      </c>
      <c r="P19" s="3">
        <f>N19*PI()/180</f>
        <v>3.7524578917878082E-2</v>
      </c>
      <c r="Q19" s="3">
        <f>ATAN2(0,-1/($E$6*C19/1000000))-ATAN2($I$9+$E$9,($I$6*C19/1000)-1/($E$6*C19/1000000))</f>
        <v>-0.23526165494954565</v>
      </c>
    </row>
    <row r="20" spans="1:18">
      <c r="A20" s="3">
        <v>84.38</v>
      </c>
      <c r="B20" s="3">
        <f>0.005*A20+0.01</f>
        <v>0.43190000000000001</v>
      </c>
      <c r="C20" s="5">
        <f t="shared" si="3"/>
        <v>530.17517621981347</v>
      </c>
      <c r="D20" s="5">
        <f t="shared" si="3"/>
        <v>2.7137077341708635</v>
      </c>
      <c r="E20" s="2">
        <v>1.361</v>
      </c>
      <c r="F20" s="2">
        <f t="shared" si="0"/>
        <v>8.8050000000000003E-3</v>
      </c>
      <c r="G20" s="2">
        <v>1.5509999999999999</v>
      </c>
      <c r="H20" s="2">
        <f t="shared" si="1"/>
        <v>9.7549999999999998E-3</v>
      </c>
      <c r="I20" s="2">
        <f t="shared" ref="I20:I51" si="4">G20/E20</f>
        <v>1.1396032329169727</v>
      </c>
      <c r="J20" s="2">
        <f t="shared" ref="J20:J51" si="5">(F20/E20+H20/G20)*I20</f>
        <v>1.4540195786799373E-2</v>
      </c>
      <c r="K20" s="12">
        <f t="shared" ref="K20:K51" si="6">(1/($E$6*C20/1000000))/SQRT(($I$9+$E$9)^2+(($I$6*C20/1000)-1/($E$6*C20/1000000))^2)</f>
        <v>1.1579208207033227</v>
      </c>
      <c r="M20" s="1">
        <v>-24</v>
      </c>
      <c r="N20" s="5">
        <f t="shared" si="2"/>
        <v>2.2400000000000002</v>
      </c>
      <c r="O20" s="3">
        <f t="shared" ref="O20:P51" si="7">M20*PI()/180</f>
        <v>-0.41887902047863906</v>
      </c>
      <c r="P20" s="3">
        <f t="shared" si="7"/>
        <v>3.9095375244672985E-2</v>
      </c>
      <c r="Q20" s="3">
        <f t="shared" ref="Q20:Q48" si="8">ATAN2(0,-1/($E$6*C20/1000000))-ATAN2($I$9+$E$9,($I$6*C20/1000)-1/($E$6*C20/1000000))</f>
        <v>-0.42693098031538712</v>
      </c>
    </row>
    <row r="21" spans="1:18">
      <c r="A21" s="4">
        <v>103.9</v>
      </c>
      <c r="B21" s="4">
        <f t="shared" ref="B21:B52" si="9">0.005*A21+0.1</f>
        <v>0.61950000000000005</v>
      </c>
      <c r="C21" s="5">
        <f>2*PI()*A21</f>
        <v>652.82295341595909</v>
      </c>
      <c r="D21" s="5">
        <f>2*PI()*B21</f>
        <v>3.892433297797754</v>
      </c>
      <c r="E21" s="2">
        <v>1.2370000000000001</v>
      </c>
      <c r="F21" s="2">
        <f t="shared" si="0"/>
        <v>8.1850000000000013E-3</v>
      </c>
      <c r="G21" s="2">
        <v>1.5069999999999999</v>
      </c>
      <c r="H21" s="2">
        <f t="shared" si="1"/>
        <v>9.5350000000000001E-3</v>
      </c>
      <c r="I21" s="2">
        <f>G21/E21</f>
        <v>1.2182700080840743</v>
      </c>
      <c r="J21" s="2">
        <f>(F21/E21+H21/G21)*I21</f>
        <v>1.576923202600497E-2</v>
      </c>
      <c r="K21" s="12">
        <f>(1/($E$6*C21/1000000))/SQRT(($I$9+$E$9)^2+(($I$6*C21/1000)-1/($E$6*C21/1000000))^2)</f>
        <v>1.2399222374180197</v>
      </c>
      <c r="M21" s="1">
        <v>-34</v>
      </c>
      <c r="N21" s="5">
        <f t="shared" si="2"/>
        <v>2.34</v>
      </c>
      <c r="O21" s="3">
        <f>M21*PI()/180</f>
        <v>-0.59341194567807209</v>
      </c>
      <c r="P21" s="3">
        <f>N21*PI()/180</f>
        <v>4.084070449666731E-2</v>
      </c>
      <c r="Q21" s="3">
        <f>ATAN2(0,-1/($E$6*C21/1000000))-ATAN2($I$9+$E$9,($I$6*C21/1000)-1/($E$6*C21/1000000))</f>
        <v>-0.57755585736382797</v>
      </c>
    </row>
    <row r="22" spans="1:18">
      <c r="A22" s="4">
        <v>104.4</v>
      </c>
      <c r="B22" s="4">
        <f t="shared" si="9"/>
        <v>0.622</v>
      </c>
      <c r="C22" s="5">
        <f t="shared" si="3"/>
        <v>655.96454606954887</v>
      </c>
      <c r="D22" s="5">
        <f t="shared" si="3"/>
        <v>3.9081412610657025</v>
      </c>
      <c r="E22" s="2">
        <v>1.232</v>
      </c>
      <c r="F22" s="2">
        <f t="shared" si="0"/>
        <v>8.1600000000000006E-3</v>
      </c>
      <c r="G22" s="2">
        <v>1.5009999999999999</v>
      </c>
      <c r="H22" s="2">
        <f t="shared" si="1"/>
        <v>9.5049999999999996E-3</v>
      </c>
      <c r="I22" s="2">
        <f t="shared" si="4"/>
        <v>1.2183441558441557</v>
      </c>
      <c r="J22" s="2">
        <f t="shared" si="5"/>
        <v>1.5784649603643109E-2</v>
      </c>
      <c r="K22" s="12">
        <f t="shared" si="6"/>
        <v>1.2421661692056791</v>
      </c>
      <c r="M22" s="1">
        <v>-32</v>
      </c>
      <c r="N22" s="5">
        <f t="shared" si="2"/>
        <v>2.3199999999999998</v>
      </c>
      <c r="O22" s="3">
        <f t="shared" si="7"/>
        <v>-0.55850536063818546</v>
      </c>
      <c r="P22" s="3">
        <f t="shared" si="7"/>
        <v>4.0491638646268445E-2</v>
      </c>
      <c r="Q22" s="3">
        <f t="shared" si="8"/>
        <v>-0.58188311380526436</v>
      </c>
    </row>
    <row r="23" spans="1:18">
      <c r="A23" s="4">
        <v>124.6</v>
      </c>
      <c r="B23" s="4">
        <f t="shared" si="9"/>
        <v>0.72299999999999998</v>
      </c>
      <c r="C23" s="5">
        <f t="shared" si="3"/>
        <v>782.88488927457638</v>
      </c>
      <c r="D23" s="5">
        <f t="shared" si="3"/>
        <v>4.5427429770908407</v>
      </c>
      <c r="E23" s="2">
        <v>1.099</v>
      </c>
      <c r="F23" s="2">
        <f t="shared" si="0"/>
        <v>7.4949999999999999E-3</v>
      </c>
      <c r="G23" s="2">
        <v>1.4279999999999999</v>
      </c>
      <c r="H23" s="2">
        <f t="shared" si="1"/>
        <v>9.1399999999999988E-3</v>
      </c>
      <c r="I23" s="2">
        <f t="shared" si="4"/>
        <v>1.2993630573248407</v>
      </c>
      <c r="J23" s="2">
        <f t="shared" si="5"/>
        <v>1.7178094735804984E-2</v>
      </c>
      <c r="K23" s="12">
        <f t="shared" si="6"/>
        <v>1.3320740548994121</v>
      </c>
      <c r="M23" s="1">
        <v>-46</v>
      </c>
      <c r="N23" s="5">
        <f t="shared" si="2"/>
        <v>2.46</v>
      </c>
      <c r="O23" s="3">
        <f t="shared" si="7"/>
        <v>-0.80285145591739149</v>
      </c>
      <c r="P23" s="3">
        <f t="shared" si="7"/>
        <v>4.2935099599060507E-2</v>
      </c>
      <c r="Q23" s="3">
        <f t="shared" si="8"/>
        <v>-0.78019034041425173</v>
      </c>
    </row>
    <row r="24" spans="1:18">
      <c r="A24" s="4">
        <v>152.5</v>
      </c>
      <c r="B24" s="4">
        <f t="shared" si="9"/>
        <v>0.86250000000000004</v>
      </c>
      <c r="C24" s="13">
        <f t="shared" si="3"/>
        <v>958.18575934488695</v>
      </c>
      <c r="D24" s="5">
        <f t="shared" si="3"/>
        <v>5.4192473274423936</v>
      </c>
      <c r="E24" s="2">
        <v>0.95599999999999996</v>
      </c>
      <c r="F24" s="2">
        <f t="shared" si="0"/>
        <v>6.7799999999999996E-3</v>
      </c>
      <c r="G24" s="2">
        <v>1.2949999999999999</v>
      </c>
      <c r="H24" s="2">
        <f t="shared" si="1"/>
        <v>8.4749999999999999E-3</v>
      </c>
      <c r="I24" s="14">
        <f t="shared" si="4"/>
        <v>1.354602510460251</v>
      </c>
      <c r="J24" s="2">
        <f t="shared" si="5"/>
        <v>1.8471971779205544E-2</v>
      </c>
      <c r="K24" s="12">
        <f t="shared" si="6"/>
        <v>1.4023379324185952</v>
      </c>
      <c r="M24" s="1">
        <v>-66</v>
      </c>
      <c r="N24" s="5">
        <f t="shared" si="2"/>
        <v>2.66</v>
      </c>
      <c r="O24" s="3">
        <f t="shared" si="7"/>
        <v>-1.1519173063162575</v>
      </c>
      <c r="P24" s="3">
        <f t="shared" si="7"/>
        <v>4.6425758103049171E-2</v>
      </c>
      <c r="Q24" s="3">
        <f t="shared" si="8"/>
        <v>-1.1345225598383526</v>
      </c>
    </row>
    <row r="25" spans="1:18">
      <c r="A25" s="4">
        <v>164.8</v>
      </c>
      <c r="B25" s="4">
        <f t="shared" si="9"/>
        <v>0.92400000000000004</v>
      </c>
      <c r="C25" s="5">
        <f t="shared" ref="C25:C26" si="10">2*PI()*A25</f>
        <v>1035.468938623196</v>
      </c>
      <c r="D25" s="5">
        <f t="shared" ref="D25:D26" si="11">2*PI()*B25</f>
        <v>5.8056632238339381</v>
      </c>
      <c r="E25" s="2">
        <v>0.92100000000000004</v>
      </c>
      <c r="F25" s="2">
        <f t="shared" si="0"/>
        <v>6.6050000000000006E-3</v>
      </c>
      <c r="G25" s="2">
        <v>1.222</v>
      </c>
      <c r="H25" s="2">
        <f t="shared" si="1"/>
        <v>8.1099999999999992E-3</v>
      </c>
      <c r="I25" s="2">
        <f t="shared" ref="I25:I26" si="12">G25/E25</f>
        <v>1.3268186753528772</v>
      </c>
      <c r="J25" s="2">
        <f t="shared" ref="J25:J26" si="13">(F25/E25+H25/G25)*I25</f>
        <v>1.8320996037682686E-2</v>
      </c>
      <c r="K25" s="12">
        <f t="shared" ref="K25:K26" si="14">(1/($E$6*C25/1000000))/SQRT(($I$9+$E$9)^2+(($I$6*C25/1000)-1/($E$6*C25/1000000))^2)</f>
        <v>1.3845043445866643</v>
      </c>
      <c r="M25" s="1">
        <v>-76</v>
      </c>
      <c r="N25" s="5">
        <f t="shared" si="2"/>
        <v>2.76</v>
      </c>
      <c r="O25" s="3">
        <f t="shared" ref="O25:O26" si="15">M25*PI()/180</f>
        <v>-1.3264502315156903</v>
      </c>
      <c r="P25" s="3">
        <f t="shared" ref="P25:P26" si="16">N25*PI()/180</f>
        <v>4.8171087355043489E-2</v>
      </c>
      <c r="Q25" s="3">
        <f t="shared" ref="Q25:Q26" si="17">ATAN2(0,-1/($E$6*C25/1000000))-ATAN2($I$9+$E$9,($I$6*C25/1000)-1/($E$6*C25/1000000))</f>
        <v>-1.3130933663007194</v>
      </c>
    </row>
    <row r="26" spans="1:18">
      <c r="A26" s="4">
        <v>165.7</v>
      </c>
      <c r="B26" s="4">
        <f t="shared" si="9"/>
        <v>0.92849999999999999</v>
      </c>
      <c r="C26" s="5">
        <f t="shared" si="10"/>
        <v>1041.1238053996574</v>
      </c>
      <c r="D26" s="5">
        <f t="shared" si="11"/>
        <v>5.8339375577162453</v>
      </c>
      <c r="E26" s="2">
        <v>0.91900000000000004</v>
      </c>
      <c r="F26" s="2">
        <f t="shared" si="0"/>
        <v>6.5950000000000002E-3</v>
      </c>
      <c r="G26" s="2">
        <v>1.214</v>
      </c>
      <c r="H26" s="2">
        <f t="shared" si="1"/>
        <v>8.0700000000000008E-3</v>
      </c>
      <c r="I26" s="2">
        <f t="shared" si="12"/>
        <v>1.3210010881392817</v>
      </c>
      <c r="J26" s="2">
        <f t="shared" si="13"/>
        <v>1.8261155795732929E-2</v>
      </c>
      <c r="K26" s="12">
        <f t="shared" si="14"/>
        <v>1.381683365588203</v>
      </c>
      <c r="M26" s="1">
        <v>-77</v>
      </c>
      <c r="N26" s="5">
        <f t="shared" si="2"/>
        <v>2.77</v>
      </c>
      <c r="O26" s="3">
        <f t="shared" si="15"/>
        <v>-1.3439035240356338</v>
      </c>
      <c r="P26" s="3">
        <f t="shared" si="16"/>
        <v>4.8345620280242932E-2</v>
      </c>
      <c r="Q26" s="3">
        <f t="shared" si="17"/>
        <v>-1.3263759989373509</v>
      </c>
    </row>
    <row r="27" spans="1:18">
      <c r="A27" s="4">
        <v>173.2</v>
      </c>
      <c r="B27" s="4">
        <f t="shared" si="9"/>
        <v>0.96599999999999997</v>
      </c>
      <c r="C27" s="5">
        <f t="shared" si="3"/>
        <v>1088.2476952035042</v>
      </c>
      <c r="D27" s="5">
        <f t="shared" si="3"/>
        <v>6.0695570067354803</v>
      </c>
      <c r="E27" s="2">
        <v>0.90900000000000003</v>
      </c>
      <c r="F27" s="2">
        <f t="shared" si="0"/>
        <v>6.5450000000000005E-3</v>
      </c>
      <c r="G27" s="2">
        <v>1.169</v>
      </c>
      <c r="H27" s="2">
        <f t="shared" si="1"/>
        <v>7.8450000000000013E-3</v>
      </c>
      <c r="I27" s="2">
        <f t="shared" si="4"/>
        <v>1.2860286028602861</v>
      </c>
      <c r="J27" s="2">
        <f t="shared" si="5"/>
        <v>1.7890051931485781E-2</v>
      </c>
      <c r="K27" s="12">
        <f t="shared" si="6"/>
        <v>1.3501730635776683</v>
      </c>
      <c r="M27" s="1">
        <v>-82</v>
      </c>
      <c r="N27" s="5">
        <f t="shared" si="2"/>
        <v>2.8200000000000003</v>
      </c>
      <c r="O27" s="3">
        <f t="shared" si="7"/>
        <v>-1.43116998663535</v>
      </c>
      <c r="P27" s="3">
        <f t="shared" si="7"/>
        <v>4.9218284906240098E-2</v>
      </c>
      <c r="Q27" s="3">
        <f t="shared" si="8"/>
        <v>-1.4370218030681317</v>
      </c>
    </row>
    <row r="28" spans="1:18">
      <c r="A28" s="4">
        <v>182.7</v>
      </c>
      <c r="B28" s="4">
        <f t="shared" si="9"/>
        <v>1.0135000000000001</v>
      </c>
      <c r="C28" s="15">
        <f t="shared" si="3"/>
        <v>1147.9379556217104</v>
      </c>
      <c r="D28" s="5">
        <f t="shared" si="3"/>
        <v>6.3680083088265107</v>
      </c>
      <c r="E28" s="2">
        <v>0.90700000000000003</v>
      </c>
      <c r="F28" s="2">
        <f t="shared" si="0"/>
        <v>6.535E-3</v>
      </c>
      <c r="G28" s="2">
        <v>1.1180000000000001</v>
      </c>
      <c r="H28" s="2">
        <f t="shared" si="1"/>
        <v>7.5900000000000004E-3</v>
      </c>
      <c r="I28" s="16">
        <f t="shared" si="4"/>
        <v>1.2326350606394709</v>
      </c>
      <c r="J28" s="2">
        <f t="shared" si="5"/>
        <v>1.7249470916514822E-2</v>
      </c>
      <c r="K28" s="12">
        <f t="shared" si="6"/>
        <v>1.291497563447741</v>
      </c>
      <c r="M28" s="1">
        <v>-91</v>
      </c>
      <c r="N28" s="5">
        <f t="shared" si="2"/>
        <v>2.91</v>
      </c>
      <c r="O28" s="3">
        <f t="shared" si="7"/>
        <v>-1.5882496193148399</v>
      </c>
      <c r="P28" s="3">
        <f t="shared" si="7"/>
        <v>5.0789081233034987E-2</v>
      </c>
      <c r="Q28" s="3">
        <f t="shared" si="8"/>
        <v>-1.5743998508010004</v>
      </c>
    </row>
    <row r="29" spans="1:18">
      <c r="A29" s="4">
        <v>190.9</v>
      </c>
      <c r="B29" s="4">
        <f t="shared" si="9"/>
        <v>1.0545</v>
      </c>
      <c r="C29" s="5">
        <f>2*PI()*A29</f>
        <v>1199.4600751405831</v>
      </c>
      <c r="D29" s="5">
        <f>2*PI()*B29</f>
        <v>6.6256189064208737</v>
      </c>
      <c r="E29" s="2">
        <v>0.91400000000000003</v>
      </c>
      <c r="F29" s="2">
        <f t="shared" si="0"/>
        <v>6.5700000000000003E-3</v>
      </c>
      <c r="G29" s="2">
        <v>1.0629999999999999</v>
      </c>
      <c r="H29" s="2">
        <f t="shared" si="1"/>
        <v>7.3149999999999995E-3</v>
      </c>
      <c r="I29" s="2">
        <f>G29/E29</f>
        <v>1.1630196936542669</v>
      </c>
      <c r="J29" s="2">
        <f>(F29/E29+H29/G29)*I29</f>
        <v>1.6363281605370386E-2</v>
      </c>
      <c r="K29" s="12">
        <f>(1/($E$6*C29/1000000))/SQRT(($I$9+$E$9)^2+(($I$6*C29/1000)-1/($E$6*C29/1000000))^2)</f>
        <v>1.2276265717919246</v>
      </c>
      <c r="M29" s="1">
        <v>-99</v>
      </c>
      <c r="N29" s="5">
        <f t="shared" si="2"/>
        <v>2.99</v>
      </c>
      <c r="O29" s="3">
        <f>M29*PI()/180</f>
        <v>-1.7278759594743864</v>
      </c>
      <c r="P29" s="3">
        <f>N29*PI()/180</f>
        <v>5.2185344634630454E-2</v>
      </c>
      <c r="Q29" s="3">
        <f>ATAN2(0,-1/($E$6*C29/1000000))-ATAN2($I$9+$E$9,($I$6*C29/1000)-1/($E$6*C29/1000000))</f>
        <v>-1.6874709549061566</v>
      </c>
    </row>
    <row r="30" spans="1:18">
      <c r="A30" s="4">
        <v>202.8</v>
      </c>
      <c r="B30" s="4">
        <f t="shared" si="9"/>
        <v>1.1140000000000001</v>
      </c>
      <c r="C30" s="5">
        <f t="shared" si="3"/>
        <v>1274.2299802960201</v>
      </c>
      <c r="D30" s="5">
        <f t="shared" si="3"/>
        <v>6.9994684321980598</v>
      </c>
      <c r="E30" s="2">
        <v>0.93400000000000005</v>
      </c>
      <c r="F30" s="2">
        <f t="shared" si="0"/>
        <v>6.6700000000000006E-3</v>
      </c>
      <c r="G30" s="2">
        <v>0.997</v>
      </c>
      <c r="H30" s="2">
        <f t="shared" si="1"/>
        <v>6.9849999999999999E-3</v>
      </c>
      <c r="I30" s="2">
        <f t="shared" si="4"/>
        <v>1.0674518201284795</v>
      </c>
      <c r="J30" s="2">
        <f t="shared" si="5"/>
        <v>1.5101609893208733E-2</v>
      </c>
      <c r="K30" s="12">
        <f t="shared" si="6"/>
        <v>1.1221149152244059</v>
      </c>
      <c r="M30" s="1">
        <v>-107</v>
      </c>
      <c r="N30" s="5">
        <f t="shared" si="2"/>
        <v>3.0700000000000003</v>
      </c>
      <c r="O30" s="3">
        <f t="shared" si="7"/>
        <v>-1.8675022996339325</v>
      </c>
      <c r="P30" s="3">
        <f t="shared" si="7"/>
        <v>5.3581608036225921E-2</v>
      </c>
      <c r="Q30" s="3">
        <f t="shared" si="8"/>
        <v>-1.8383173791153338</v>
      </c>
    </row>
    <row r="31" spans="1:18">
      <c r="A31" s="4">
        <v>210.1</v>
      </c>
      <c r="B31" s="4">
        <f t="shared" si="9"/>
        <v>1.1505000000000001</v>
      </c>
      <c r="C31" s="5">
        <f t="shared" si="3"/>
        <v>1320.0972330384311</v>
      </c>
      <c r="D31" s="5">
        <f t="shared" si="3"/>
        <v>7.2288046959101147</v>
      </c>
      <c r="E31" s="2">
        <v>0.95199999999999996</v>
      </c>
      <c r="F31" s="2">
        <f t="shared" si="0"/>
        <v>6.7599999999999995E-3</v>
      </c>
      <c r="G31" s="2">
        <v>0.95099999999999996</v>
      </c>
      <c r="H31" s="2">
        <f t="shared" si="1"/>
        <v>6.7549999999999997E-3</v>
      </c>
      <c r="I31" s="2">
        <f t="shared" si="4"/>
        <v>0.99894957983193278</v>
      </c>
      <c r="J31" s="2">
        <f t="shared" si="5"/>
        <v>1.418896970552927E-2</v>
      </c>
      <c r="K31" s="12">
        <f t="shared" si="6"/>
        <v>1.0545656837597011</v>
      </c>
      <c r="M31" s="1">
        <v>-112</v>
      </c>
      <c r="N31" s="5">
        <f t="shared" si="2"/>
        <v>3.12</v>
      </c>
      <c r="O31" s="3">
        <f t="shared" si="7"/>
        <v>-1.9547687622336491</v>
      </c>
      <c r="P31" s="3">
        <f t="shared" si="7"/>
        <v>5.445427266222308E-2</v>
      </c>
      <c r="Q31" s="3">
        <f t="shared" si="8"/>
        <v>-1.9218870899017269</v>
      </c>
    </row>
    <row r="32" spans="1:18">
      <c r="A32" s="4">
        <v>220.1</v>
      </c>
      <c r="B32" s="4">
        <f t="shared" si="9"/>
        <v>1.2005000000000001</v>
      </c>
      <c r="C32" s="5">
        <f t="shared" si="3"/>
        <v>1382.929086110227</v>
      </c>
      <c r="D32" s="5">
        <f t="shared" si="3"/>
        <v>7.542963961269094</v>
      </c>
      <c r="E32" s="2">
        <v>0.98199999999999998</v>
      </c>
      <c r="F32" s="2">
        <f t="shared" si="0"/>
        <v>6.9100000000000003E-3</v>
      </c>
      <c r="G32" s="2">
        <v>0.89500000000000002</v>
      </c>
      <c r="H32" s="2">
        <f t="shared" si="1"/>
        <v>6.4749999999999999E-3</v>
      </c>
      <c r="I32" s="2">
        <f t="shared" si="4"/>
        <v>0.91140529531568226</v>
      </c>
      <c r="J32" s="2">
        <f t="shared" si="5"/>
        <v>1.3006935428341512E-2</v>
      </c>
      <c r="K32" s="12">
        <f t="shared" si="6"/>
        <v>0.96338274959727832</v>
      </c>
      <c r="M32" s="1">
        <v>-114</v>
      </c>
      <c r="N32" s="5">
        <f t="shared" si="2"/>
        <v>3.14</v>
      </c>
      <c r="O32" s="3">
        <f t="shared" si="7"/>
        <v>-1.9896753472735356</v>
      </c>
      <c r="P32" s="3">
        <f t="shared" si="7"/>
        <v>5.4803338512621952E-2</v>
      </c>
      <c r="Q32" s="3">
        <f t="shared" si="8"/>
        <v>-2.0249416834270884</v>
      </c>
    </row>
    <row r="33" spans="1:17">
      <c r="A33" s="4">
        <v>233.5</v>
      </c>
      <c r="B33" s="4">
        <f t="shared" si="9"/>
        <v>1.2675000000000001</v>
      </c>
      <c r="C33" s="5">
        <f t="shared" si="3"/>
        <v>1467.1237692264333</v>
      </c>
      <c r="D33" s="5">
        <f t="shared" si="3"/>
        <v>7.9639373768501258</v>
      </c>
      <c r="E33" s="2">
        <v>1.0229999999999999</v>
      </c>
      <c r="F33" s="2">
        <f t="shared" si="0"/>
        <v>7.1149999999999998E-3</v>
      </c>
      <c r="G33" s="2">
        <v>0.82599999999999996</v>
      </c>
      <c r="H33" s="2">
        <f t="shared" si="1"/>
        <v>6.13E-3</v>
      </c>
      <c r="I33" s="2">
        <f>G33/E33</f>
        <v>0.80742913000977523</v>
      </c>
      <c r="J33" s="2">
        <f t="shared" si="5"/>
        <v>1.1607877087018135E-2</v>
      </c>
      <c r="K33" s="12">
        <f t="shared" si="6"/>
        <v>0.84932535277102705</v>
      </c>
      <c r="M33" s="1">
        <v>-123</v>
      </c>
      <c r="N33" s="5">
        <f t="shared" si="2"/>
        <v>3.23</v>
      </c>
      <c r="O33" s="3">
        <f>M33*PI()/180</f>
        <v>-2.1467549799530254</v>
      </c>
      <c r="P33" s="3">
        <f t="shared" si="7"/>
        <v>5.6374134839416841E-2</v>
      </c>
      <c r="Q33" s="3">
        <f t="shared" si="8"/>
        <v>-2.1434290610434514</v>
      </c>
    </row>
    <row r="34" spans="1:17">
      <c r="A34" s="4">
        <v>240.2</v>
      </c>
      <c r="B34" s="4">
        <f t="shared" si="9"/>
        <v>1.3010000000000002</v>
      </c>
      <c r="C34" s="5">
        <f t="shared" si="3"/>
        <v>1509.2211107845364</v>
      </c>
      <c r="D34" s="5">
        <f t="shared" si="3"/>
        <v>8.1744240846406431</v>
      </c>
      <c r="E34" s="2">
        <v>1.046</v>
      </c>
      <c r="F34" s="2">
        <f t="shared" si="0"/>
        <v>7.2300000000000003E-3</v>
      </c>
      <c r="G34" s="2">
        <v>0.79100000000000004</v>
      </c>
      <c r="H34" s="2">
        <f t="shared" si="1"/>
        <v>5.9550000000000002E-3</v>
      </c>
      <c r="I34" s="2">
        <f t="shared" si="4"/>
        <v>0.75621414913957941</v>
      </c>
      <c r="J34" s="2">
        <f t="shared" si="5"/>
        <v>1.0920103535639733E-2</v>
      </c>
      <c r="K34" s="12">
        <f t="shared" si="6"/>
        <v>0.79706274247630482</v>
      </c>
      <c r="M34" s="1">
        <v>-123</v>
      </c>
      <c r="N34" s="5">
        <f t="shared" si="2"/>
        <v>3.23</v>
      </c>
      <c r="O34" s="3">
        <f t="shared" si="7"/>
        <v>-2.1467549799530254</v>
      </c>
      <c r="P34" s="3">
        <f t="shared" si="7"/>
        <v>5.6374134839416841E-2</v>
      </c>
      <c r="Q34" s="3">
        <f t="shared" si="8"/>
        <v>-2.1950634821233157</v>
      </c>
    </row>
    <row r="35" spans="1:17">
      <c r="A35" s="4">
        <v>250.3</v>
      </c>
      <c r="B35" s="4">
        <f t="shared" si="9"/>
        <v>1.3515000000000001</v>
      </c>
      <c r="C35" s="5">
        <f>2*PI()*A35</f>
        <v>1572.6812823870505</v>
      </c>
      <c r="D35" s="5">
        <f>2*PI()*B35</f>
        <v>8.491724942653212</v>
      </c>
      <c r="E35" s="2">
        <v>1.079</v>
      </c>
      <c r="F35" s="2">
        <f t="shared" si="0"/>
        <v>7.3949999999999997E-3</v>
      </c>
      <c r="G35" s="2">
        <v>0.74299999999999999</v>
      </c>
      <c r="H35" s="2">
        <f t="shared" si="1"/>
        <v>5.7149999999999996E-3</v>
      </c>
      <c r="I35" s="2">
        <f>G35/E35</f>
        <v>0.68860055607043558</v>
      </c>
      <c r="J35" s="2">
        <f>(F35/E35+H35/G35)*I35</f>
        <v>1.0015941716534634E-2</v>
      </c>
      <c r="K35" s="12">
        <f>(1/($E$6*C35/1000000))/SQRT(($I$9+$E$9)^2+(($I$6*C35/1000)-1/($E$6*C35/1000000))^2)</f>
        <v>0.7248186434809899</v>
      </c>
      <c r="M35" s="1">
        <v>-128</v>
      </c>
      <c r="N35" s="5">
        <f t="shared" si="2"/>
        <v>3.2800000000000002</v>
      </c>
      <c r="O35" s="3">
        <f>M35*PI()/180</f>
        <v>-2.2340214425527418</v>
      </c>
      <c r="P35" s="3">
        <f>N35*PI()/180</f>
        <v>5.7246799465414007E-2</v>
      </c>
      <c r="Q35" s="3">
        <f>ATAN2(0,-1/($E$6*C35/1000000))-ATAN2($I$9+$E$9,($I$6*C35/1000)-1/($E$6*C35/1000000))</f>
        <v>-2.2645141979092456</v>
      </c>
    </row>
    <row r="36" spans="1:17">
      <c r="A36" s="4">
        <v>260.3</v>
      </c>
      <c r="B36" s="4">
        <f t="shared" si="9"/>
        <v>1.4015000000000002</v>
      </c>
      <c r="C36" s="5">
        <f t="shared" si="3"/>
        <v>1635.5131354588464</v>
      </c>
      <c r="D36" s="5">
        <f t="shared" si="3"/>
        <v>8.8058842080121913</v>
      </c>
      <c r="E36" s="2">
        <v>1.1120000000000001</v>
      </c>
      <c r="F36" s="2">
        <f t="shared" si="0"/>
        <v>7.5600000000000007E-3</v>
      </c>
      <c r="G36" s="2">
        <v>0.69899999999999995</v>
      </c>
      <c r="H36" s="2">
        <f t="shared" si="1"/>
        <v>5.4949999999999999E-3</v>
      </c>
      <c r="I36" s="2">
        <f>G36/E36</f>
        <v>0.62859712230215814</v>
      </c>
      <c r="J36" s="2">
        <f t="shared" si="5"/>
        <v>9.2151027379535205E-3</v>
      </c>
      <c r="K36" s="12">
        <f t="shared" si="6"/>
        <v>0.6609159732680765</v>
      </c>
      <c r="M36" s="1">
        <v>-134</v>
      </c>
      <c r="N36" s="5">
        <f t="shared" si="2"/>
        <v>3.34</v>
      </c>
      <c r="O36" s="3">
        <f>M36*PI()/180</f>
        <v>-2.3387411976724013</v>
      </c>
      <c r="P36" s="3">
        <f t="shared" si="7"/>
        <v>5.8293997016610602E-2</v>
      </c>
      <c r="Q36" s="3">
        <f t="shared" si="8"/>
        <v>-2.3245906556787927</v>
      </c>
    </row>
    <row r="37" spans="1:17">
      <c r="A37" s="4">
        <v>273.8</v>
      </c>
      <c r="B37" s="4">
        <f t="shared" si="9"/>
        <v>1.4690000000000001</v>
      </c>
      <c r="C37" s="5">
        <f t="shared" si="3"/>
        <v>1720.3361371057708</v>
      </c>
      <c r="D37" s="5">
        <f t="shared" si="3"/>
        <v>9.2299992162468119</v>
      </c>
      <c r="E37" s="2">
        <v>1.153</v>
      </c>
      <c r="F37" s="2">
        <f t="shared" si="0"/>
        <v>7.7650000000000002E-3</v>
      </c>
      <c r="G37" s="2">
        <v>0.64500000000000002</v>
      </c>
      <c r="H37" s="2">
        <f t="shared" si="1"/>
        <v>5.2250000000000005E-3</v>
      </c>
      <c r="I37" s="2">
        <f t="shared" si="4"/>
        <v>0.55941023417172597</v>
      </c>
      <c r="J37" s="2">
        <f t="shared" si="5"/>
        <v>8.2990637192918073E-3</v>
      </c>
      <c r="K37" s="12">
        <f t="shared" si="6"/>
        <v>0.585769338959932</v>
      </c>
      <c r="M37" s="1">
        <v>-138</v>
      </c>
      <c r="N37" s="5">
        <f t="shared" si="2"/>
        <v>3.38</v>
      </c>
      <c r="O37" s="3">
        <f t="shared" si="7"/>
        <v>-2.4085543677521746</v>
      </c>
      <c r="P37" s="3">
        <f t="shared" si="7"/>
        <v>5.8992128717408339E-2</v>
      </c>
      <c r="Q37" s="3">
        <f t="shared" si="8"/>
        <v>-2.3942223473166533</v>
      </c>
    </row>
    <row r="38" spans="1:17">
      <c r="A38" s="4">
        <v>280.5</v>
      </c>
      <c r="B38" s="4">
        <f t="shared" si="9"/>
        <v>1.5025000000000002</v>
      </c>
      <c r="C38" s="5">
        <f t="shared" si="3"/>
        <v>1762.433478663874</v>
      </c>
      <c r="D38" s="5">
        <f t="shared" si="3"/>
        <v>9.4404859240373291</v>
      </c>
      <c r="E38" s="2">
        <v>1.173</v>
      </c>
      <c r="F38" s="2">
        <f t="shared" si="0"/>
        <v>7.8650000000000005E-3</v>
      </c>
      <c r="G38" s="2">
        <v>0.61799999999999999</v>
      </c>
      <c r="H38" s="2">
        <f t="shared" si="1"/>
        <v>5.0899999999999999E-3</v>
      </c>
      <c r="I38" s="2">
        <f t="shared" si="4"/>
        <v>0.52685421994884907</v>
      </c>
      <c r="J38" s="2">
        <f t="shared" si="5"/>
        <v>7.8718742028113381E-3</v>
      </c>
      <c r="K38" s="12">
        <f t="shared" si="6"/>
        <v>0.55275227623654388</v>
      </c>
      <c r="M38" s="1">
        <v>-140</v>
      </c>
      <c r="N38" s="5">
        <f t="shared" si="2"/>
        <v>3.4000000000000004</v>
      </c>
      <c r="O38" s="3">
        <f t="shared" si="7"/>
        <v>-2.4434609527920612</v>
      </c>
      <c r="P38" s="3">
        <f t="shared" si="7"/>
        <v>5.9341194567807211E-2</v>
      </c>
      <c r="Q38" s="3">
        <f t="shared" si="8"/>
        <v>-2.4246335938821555</v>
      </c>
    </row>
    <row r="39" spans="1:17">
      <c r="A39" s="4">
        <v>290</v>
      </c>
      <c r="B39" s="4">
        <f t="shared" si="9"/>
        <v>1.55</v>
      </c>
      <c r="C39" s="5">
        <f t="shared" si="3"/>
        <v>1822.12373908208</v>
      </c>
      <c r="D39" s="5">
        <f t="shared" si="3"/>
        <v>9.7389372261283587</v>
      </c>
      <c r="E39" s="2">
        <v>1.2</v>
      </c>
      <c r="F39" s="2">
        <f t="shared" si="0"/>
        <v>8.0000000000000002E-3</v>
      </c>
      <c r="G39" s="2">
        <v>0.58399999999999996</v>
      </c>
      <c r="H39" s="2">
        <f t="shared" si="1"/>
        <v>4.9199999999999999E-3</v>
      </c>
      <c r="I39" s="2">
        <f t="shared" si="4"/>
        <v>0.48666666666666664</v>
      </c>
      <c r="J39" s="2">
        <f t="shared" si="5"/>
        <v>7.3444444444444451E-3</v>
      </c>
      <c r="K39" s="12">
        <f t="shared" si="6"/>
        <v>0.51025105930402515</v>
      </c>
      <c r="M39" s="1">
        <v>-139</v>
      </c>
      <c r="N39" s="5">
        <f t="shared" si="2"/>
        <v>3.39</v>
      </c>
      <c r="O39" s="3">
        <f t="shared" si="7"/>
        <v>-2.4260076602721181</v>
      </c>
      <c r="P39" s="3">
        <f t="shared" si="7"/>
        <v>5.9166661642607768E-2</v>
      </c>
      <c r="Q39" s="3">
        <f t="shared" si="8"/>
        <v>-2.4637492380648123</v>
      </c>
    </row>
    <row r="40" spans="1:17">
      <c r="A40" s="4">
        <v>303.89999999999998</v>
      </c>
      <c r="B40" s="4">
        <f t="shared" si="9"/>
        <v>1.6194999999999999</v>
      </c>
      <c r="C40" s="5">
        <f t="shared" si="3"/>
        <v>1909.4600148518762</v>
      </c>
      <c r="D40" s="5">
        <f t="shared" si="3"/>
        <v>10.175618604977339</v>
      </c>
      <c r="E40" s="2">
        <v>1.2350000000000001</v>
      </c>
      <c r="F40" s="2">
        <f t="shared" si="0"/>
        <v>8.1750000000000017E-3</v>
      </c>
      <c r="G40" s="2">
        <v>0.53900000000000003</v>
      </c>
      <c r="H40" s="2">
        <f t="shared" si="1"/>
        <v>4.6950000000000004E-3</v>
      </c>
      <c r="I40" s="2">
        <f t="shared" si="4"/>
        <v>0.43643724696356273</v>
      </c>
      <c r="J40" s="2">
        <f t="shared" si="5"/>
        <v>6.6905866347588055E-3</v>
      </c>
      <c r="K40" s="12">
        <f t="shared" si="6"/>
        <v>0.45606224726620542</v>
      </c>
      <c r="M40" s="1">
        <v>-140</v>
      </c>
      <c r="N40" s="5">
        <f t="shared" si="2"/>
        <v>3.4000000000000004</v>
      </c>
      <c r="O40" s="3">
        <f t="shared" si="7"/>
        <v>-2.4434609527920612</v>
      </c>
      <c r="P40" s="3">
        <f t="shared" si="7"/>
        <v>5.9341194567807211E-2</v>
      </c>
      <c r="Q40" s="3">
        <f t="shared" si="8"/>
        <v>-2.51377376493478</v>
      </c>
    </row>
    <row r="41" spans="1:17">
      <c r="A41" s="4">
        <v>314</v>
      </c>
      <c r="B41" s="4">
        <f t="shared" si="9"/>
        <v>1.6700000000000002</v>
      </c>
      <c r="C41" s="5">
        <f t="shared" ref="C41:C42" si="18">2*PI()*A41</f>
        <v>1972.92018645439</v>
      </c>
      <c r="D41" s="5">
        <f t="shared" ref="D41:D42" si="19">2*PI()*B41</f>
        <v>10.49291946298991</v>
      </c>
      <c r="E41" s="2">
        <v>1.26</v>
      </c>
      <c r="F41" s="2">
        <f t="shared" si="0"/>
        <v>8.3000000000000001E-3</v>
      </c>
      <c r="G41" s="2">
        <v>0.50900000000000001</v>
      </c>
      <c r="H41" s="2">
        <f t="shared" si="1"/>
        <v>4.5450000000000004E-3</v>
      </c>
      <c r="I41" s="2">
        <f t="shared" ref="I41:I42" si="20">G41/E41</f>
        <v>0.40396825396825398</v>
      </c>
      <c r="J41" s="2">
        <f t="shared" ref="J41:J42" si="21">(F41/E41+H41/G41)*I41</f>
        <v>6.2682035777273876E-3</v>
      </c>
      <c r="K41" s="12">
        <f t="shared" ref="K41:K42" si="22">(1/($E$6*C41/1000000))/SQRT(($I$9+$E$9)^2+(($I$6*C41/1000)-1/($E$6*C41/1000000))^2)</f>
        <v>0.42180509163048968</v>
      </c>
      <c r="M41" s="1">
        <v>-143</v>
      </c>
      <c r="N41" s="5">
        <f t="shared" si="2"/>
        <v>3.4299999999999997</v>
      </c>
      <c r="O41" s="3">
        <f t="shared" ref="O41:O42" si="23">M41*PI()/180</f>
        <v>-2.4958208303518914</v>
      </c>
      <c r="P41" s="3">
        <f t="shared" ref="P41:P42" si="24">N41*PI()/180</f>
        <v>5.9864793343405498E-2</v>
      </c>
      <c r="Q41" s="3">
        <f t="shared" ref="Q41:Q42" si="25">ATAN2(0,-1/($E$6*C41/1000000))-ATAN2($I$9+$E$9,($I$6*C41/1000)-1/($E$6*C41/1000000))</f>
        <v>-2.5456189998568006</v>
      </c>
    </row>
    <row r="42" spans="1:17">
      <c r="A42" s="4">
        <v>325</v>
      </c>
      <c r="B42" s="4">
        <f t="shared" si="9"/>
        <v>1.7250000000000001</v>
      </c>
      <c r="C42" s="5">
        <f t="shared" si="18"/>
        <v>2042.0352248333654</v>
      </c>
      <c r="D42" s="5">
        <f t="shared" si="19"/>
        <v>10.838494654884787</v>
      </c>
      <c r="E42" s="2">
        <v>1.284</v>
      </c>
      <c r="F42" s="2">
        <f t="shared" si="0"/>
        <v>8.4200000000000004E-3</v>
      </c>
      <c r="G42" s="2">
        <v>0.47699999999999998</v>
      </c>
      <c r="H42" s="2">
        <f t="shared" si="1"/>
        <v>4.385E-3</v>
      </c>
      <c r="I42" s="2">
        <f t="shared" si="20"/>
        <v>0.3714953271028037</v>
      </c>
      <c r="J42" s="2">
        <f t="shared" si="21"/>
        <v>5.8512388272629343E-3</v>
      </c>
      <c r="K42" s="12">
        <f t="shared" si="22"/>
        <v>0.38866107736163757</v>
      </c>
      <c r="M42" s="1">
        <v>-148</v>
      </c>
      <c r="N42" s="5">
        <f t="shared" si="2"/>
        <v>3.48</v>
      </c>
      <c r="O42" s="3">
        <f t="shared" si="23"/>
        <v>-2.5830872929516078</v>
      </c>
      <c r="P42" s="3">
        <f t="shared" si="24"/>
        <v>6.0737457969402671E-2</v>
      </c>
      <c r="Q42" s="3">
        <f t="shared" si="25"/>
        <v>-2.5766973643326376</v>
      </c>
    </row>
    <row r="43" spans="1:17">
      <c r="A43" s="4">
        <v>338</v>
      </c>
      <c r="B43" s="4">
        <f t="shared" si="9"/>
        <v>1.79</v>
      </c>
      <c r="C43" s="5">
        <f>2*PI()*A43</f>
        <v>2123.7166338267002</v>
      </c>
      <c r="D43" s="5">
        <f>2*PI()*B43</f>
        <v>11.24690169985146</v>
      </c>
      <c r="E43" s="2">
        <v>1.31</v>
      </c>
      <c r="F43" s="2">
        <f t="shared" si="0"/>
        <v>8.5500000000000003E-3</v>
      </c>
      <c r="G43" s="2">
        <v>0.44400000000000001</v>
      </c>
      <c r="H43" s="2">
        <f t="shared" si="1"/>
        <v>4.2199999999999998E-3</v>
      </c>
      <c r="I43" s="2">
        <f>G43/E43</f>
        <v>0.33893129770992364</v>
      </c>
      <c r="J43" s="2">
        <f>(F43/E43+H43/G43)*I43</f>
        <v>5.4334828972670592E-3</v>
      </c>
      <c r="K43" s="12">
        <f>(1/($E$6*C43/1000000))/SQRT(($I$9+$E$9)^2+(($I$6*C43/1000)-1/($E$6*C43/1000000))^2)</f>
        <v>0.35427835060813123</v>
      </c>
      <c r="M43" s="1">
        <v>-146</v>
      </c>
      <c r="N43" s="5">
        <f t="shared" si="2"/>
        <v>3.46</v>
      </c>
      <c r="O43" s="3">
        <f>M43*PI()/180</f>
        <v>-2.5481807079117211</v>
      </c>
      <c r="P43" s="3">
        <f>N43*PI()/180</f>
        <v>6.0388392119003806E-2</v>
      </c>
      <c r="Q43" s="3">
        <f>ATAN2(0,-1/($E$6*C43/1000000))-ATAN2($I$9+$E$9,($I$6*C43/1000)-1/($E$6*C43/1000000))</f>
        <v>-2.6093248968142344</v>
      </c>
    </row>
    <row r="44" spans="1:17">
      <c r="A44" s="4">
        <v>354.2</v>
      </c>
      <c r="B44" s="4">
        <f t="shared" si="9"/>
        <v>1.871</v>
      </c>
      <c r="C44" s="5">
        <f t="shared" si="3"/>
        <v>2225.5042358030096</v>
      </c>
      <c r="D44" s="5">
        <f t="shared" si="3"/>
        <v>11.755839709733007</v>
      </c>
      <c r="E44" s="2">
        <v>1.341</v>
      </c>
      <c r="F44" s="2">
        <f t="shared" si="0"/>
        <v>8.7050000000000009E-3</v>
      </c>
      <c r="G44" s="2">
        <v>0.40799999999999997</v>
      </c>
      <c r="H44" s="2">
        <f t="shared" si="1"/>
        <v>4.0400000000000002E-3</v>
      </c>
      <c r="I44" s="2">
        <f t="shared" si="4"/>
        <v>0.30425055928411632</v>
      </c>
      <c r="J44" s="2">
        <f t="shared" si="5"/>
        <v>4.9876965835706439E-3</v>
      </c>
      <c r="K44" s="12">
        <f t="shared" si="6"/>
        <v>0.31748601867350296</v>
      </c>
      <c r="M44" s="1">
        <v>-151</v>
      </c>
      <c r="N44" s="5">
        <f t="shared" si="2"/>
        <v>3.51</v>
      </c>
      <c r="O44" s="3">
        <f t="shared" si="7"/>
        <v>-2.6354471705114375</v>
      </c>
      <c r="P44" s="3">
        <f t="shared" si="7"/>
        <v>6.1261056745000965E-2</v>
      </c>
      <c r="Q44" s="3">
        <f t="shared" si="8"/>
        <v>-2.6448292826533804</v>
      </c>
    </row>
    <row r="45" spans="1:17">
      <c r="A45" s="4">
        <v>370.1</v>
      </c>
      <c r="B45" s="4">
        <f t="shared" si="9"/>
        <v>1.9505000000000003</v>
      </c>
      <c r="C45" s="5">
        <f t="shared" si="3"/>
        <v>2325.4068821871651</v>
      </c>
      <c r="D45" s="5">
        <f t="shared" si="3"/>
        <v>12.255352941653785</v>
      </c>
      <c r="E45" s="2">
        <v>1.365</v>
      </c>
      <c r="F45" s="2">
        <f t="shared" si="0"/>
        <v>8.8249999999999995E-3</v>
      </c>
      <c r="G45" s="2">
        <v>0.375</v>
      </c>
      <c r="H45" s="2">
        <f t="shared" si="1"/>
        <v>3.875E-3</v>
      </c>
      <c r="I45" s="2">
        <f t="shared" si="4"/>
        <v>0.27472527472527475</v>
      </c>
      <c r="J45" s="2">
        <f t="shared" si="5"/>
        <v>4.6149820875095605E-3</v>
      </c>
      <c r="K45" s="12">
        <f t="shared" si="6"/>
        <v>0.28672852259705439</v>
      </c>
      <c r="M45" s="1">
        <v>-148</v>
      </c>
      <c r="N45" s="5">
        <f t="shared" si="2"/>
        <v>3.48</v>
      </c>
      <c r="O45" s="3">
        <f t="shared" si="7"/>
        <v>-2.5830872929516078</v>
      </c>
      <c r="P45" s="3">
        <f t="shared" si="7"/>
        <v>6.0737457969402671E-2</v>
      </c>
      <c r="Q45" s="3">
        <f t="shared" si="8"/>
        <v>-2.6751259640419454</v>
      </c>
    </row>
    <row r="46" spans="1:17">
      <c r="A46" s="4">
        <v>385</v>
      </c>
      <c r="B46" s="4">
        <f t="shared" si="9"/>
        <v>2.0249999999999999</v>
      </c>
      <c r="C46" s="5">
        <f t="shared" si="3"/>
        <v>2419.0263432641409</v>
      </c>
      <c r="D46" s="5">
        <f t="shared" si="3"/>
        <v>12.723450247038661</v>
      </c>
      <c r="E46" s="2">
        <v>1.387</v>
      </c>
      <c r="F46" s="2">
        <f t="shared" si="0"/>
        <v>8.9350000000000002E-3</v>
      </c>
      <c r="G46" s="2">
        <v>0.34799999999999998</v>
      </c>
      <c r="H46" s="2">
        <f t="shared" si="1"/>
        <v>3.7400000000000003E-3</v>
      </c>
      <c r="I46" s="2">
        <f t="shared" si="4"/>
        <v>0.25090122566690698</v>
      </c>
      <c r="J46" s="2">
        <f t="shared" si="5"/>
        <v>4.3127631228073639E-3</v>
      </c>
      <c r="K46" s="12">
        <f t="shared" si="6"/>
        <v>0.26184112883843447</v>
      </c>
      <c r="M46" s="1">
        <v>-152</v>
      </c>
      <c r="N46" s="5">
        <f t="shared" si="2"/>
        <v>3.52</v>
      </c>
      <c r="O46" s="3">
        <f t="shared" si="7"/>
        <v>-2.6529004630313806</v>
      </c>
      <c r="P46" s="3">
        <f t="shared" si="7"/>
        <v>6.1435589670200394E-2</v>
      </c>
      <c r="Q46" s="3">
        <f t="shared" si="8"/>
        <v>-2.7001637154984808</v>
      </c>
    </row>
    <row r="47" spans="1:17">
      <c r="A47" s="4">
        <v>404</v>
      </c>
      <c r="B47" s="4">
        <f t="shared" si="9"/>
        <v>2.12</v>
      </c>
      <c r="C47" s="5">
        <f t="shared" si="3"/>
        <v>2538.4068641005529</v>
      </c>
      <c r="D47" s="5">
        <f t="shared" si="3"/>
        <v>13.320352851220724</v>
      </c>
      <c r="E47" s="2">
        <v>1.4119999999999999</v>
      </c>
      <c r="F47" s="2">
        <f t="shared" si="0"/>
        <v>9.0599999999999986E-3</v>
      </c>
      <c r="G47" s="2">
        <v>0.318</v>
      </c>
      <c r="H47" s="2">
        <f t="shared" si="1"/>
        <v>3.5900000000000003E-3</v>
      </c>
      <c r="I47" s="2">
        <f t="shared" si="4"/>
        <v>0.22521246458923513</v>
      </c>
      <c r="J47" s="2">
        <f t="shared" si="5"/>
        <v>3.9875530659904184E-3</v>
      </c>
      <c r="K47" s="12">
        <f t="shared" si="6"/>
        <v>0.23461054383543367</v>
      </c>
      <c r="M47" s="1">
        <v>-158</v>
      </c>
      <c r="N47" s="5">
        <f t="shared" si="2"/>
        <v>3.58</v>
      </c>
      <c r="O47" s="3">
        <f t="shared" si="7"/>
        <v>-2.7576202181510405</v>
      </c>
      <c r="P47" s="3">
        <f t="shared" si="7"/>
        <v>6.2482787221396996E-2</v>
      </c>
      <c r="Q47" s="3">
        <f t="shared" si="8"/>
        <v>-2.7282281807392743</v>
      </c>
    </row>
    <row r="48" spans="1:17">
      <c r="A48" s="4">
        <v>450</v>
      </c>
      <c r="B48" s="4">
        <f t="shared" si="9"/>
        <v>2.35</v>
      </c>
      <c r="C48" s="5">
        <f t="shared" si="3"/>
        <v>2827.4333882308138</v>
      </c>
      <c r="D48" s="5">
        <f t="shared" si="3"/>
        <v>14.765485471872028</v>
      </c>
      <c r="E48" s="2">
        <v>1.458</v>
      </c>
      <c r="F48" s="2">
        <f t="shared" si="0"/>
        <v>9.2899999999999996E-3</v>
      </c>
      <c r="G48" s="2">
        <v>0.25700000000000001</v>
      </c>
      <c r="H48" s="2">
        <f t="shared" si="1"/>
        <v>3.2850000000000002E-3</v>
      </c>
      <c r="I48" s="2">
        <f t="shared" si="4"/>
        <v>0.17626886145404666</v>
      </c>
      <c r="J48" s="2">
        <f t="shared" si="5"/>
        <v>3.3762261473992412E-3</v>
      </c>
      <c r="K48" s="12">
        <f t="shared" si="6"/>
        <v>0.18417826905543155</v>
      </c>
      <c r="M48" s="1">
        <v>-164</v>
      </c>
      <c r="N48" s="5">
        <f t="shared" si="2"/>
        <v>3.64</v>
      </c>
      <c r="O48" s="3">
        <f t="shared" si="7"/>
        <v>-2.8623399732707</v>
      </c>
      <c r="P48" s="3">
        <f t="shared" si="7"/>
        <v>6.3529984772593598E-2</v>
      </c>
      <c r="Q48" s="3">
        <f t="shared" si="8"/>
        <v>-2.7826871526327928</v>
      </c>
    </row>
    <row r="49" spans="1:18" s="22" customFormat="1">
      <c r="A49" s="4">
        <v>504</v>
      </c>
      <c r="B49" s="4">
        <f t="shared" si="9"/>
        <v>2.62</v>
      </c>
      <c r="C49" s="5">
        <f>2*PI()*A49</f>
        <v>3166.7253948185116</v>
      </c>
      <c r="D49" s="5">
        <f>2*PI()*B49</f>
        <v>16.461945504810515</v>
      </c>
      <c r="E49" s="2">
        <v>1.4990000000000001</v>
      </c>
      <c r="F49" s="2">
        <f t="shared" si="0"/>
        <v>9.495E-3</v>
      </c>
      <c r="G49" s="2">
        <v>0.20599999999999999</v>
      </c>
      <c r="H49" s="2">
        <f t="shared" si="1"/>
        <v>3.0299999999999997E-3</v>
      </c>
      <c r="I49" s="2">
        <f>G49/E49</f>
        <v>0.13742494996664442</v>
      </c>
      <c r="J49" s="2">
        <f>(F49/E49+H49/G49)*I49</f>
        <v>2.8918278185011931E-3</v>
      </c>
      <c r="K49" s="12">
        <f>(1/($E$6*C49/1000000))/SQRT(($I$9+$E$9)^2+(($I$6*C49/1000)-1/($E$6*C49/1000000))^2)</f>
        <v>0.14353914766508069</v>
      </c>
      <c r="L49"/>
      <c r="M49" s="1">
        <v>-162</v>
      </c>
      <c r="N49" s="5">
        <f t="shared" si="2"/>
        <v>3.62</v>
      </c>
      <c r="O49" s="3">
        <f>M49*PI()/180</f>
        <v>-2.8274333882308138</v>
      </c>
      <c r="P49" s="3">
        <f>N49*PI()/180</f>
        <v>6.3180918922194726E-2</v>
      </c>
      <c r="Q49" s="3">
        <f>ATAN2(0,-1/($E$6*C49/1000000))-ATAN2($I$9+$E$9,($I$6*C49/1000)-1/($E$6*C49/1000000))</f>
        <v>-2.8299783261868807</v>
      </c>
      <c r="R49"/>
    </row>
    <row r="50" spans="1:18">
      <c r="A50" s="4">
        <v>604</v>
      </c>
      <c r="B50" s="4">
        <f t="shared" si="9"/>
        <v>3.12</v>
      </c>
      <c r="C50" s="5">
        <f>2*PI()*A50</f>
        <v>3795.0439255364699</v>
      </c>
      <c r="D50" s="5">
        <f>2*PI()*B50</f>
        <v>19.603538158400308</v>
      </c>
      <c r="E50" s="2">
        <v>1.5449999999999999</v>
      </c>
      <c r="F50" s="2">
        <f t="shared" si="0"/>
        <v>9.725000000000001E-3</v>
      </c>
      <c r="G50" s="2">
        <v>0.14299999999999999</v>
      </c>
      <c r="H50" s="2">
        <f t="shared" si="1"/>
        <v>2.715E-3</v>
      </c>
      <c r="I50" s="2">
        <f>G50/E50</f>
        <v>9.2556634304207117E-2</v>
      </c>
      <c r="J50" s="2">
        <f>(F50/E50+H50/G50)*I50</f>
        <v>2.3398791382578739E-3</v>
      </c>
      <c r="K50" s="12">
        <f>(1/($E$6*C50/1000000))/SQRT(($I$9+$E$9)^2+(($I$6*C50/1000)-1/($E$6*C50/1000000))^2)</f>
        <v>9.7242318453424501E-2</v>
      </c>
      <c r="M50" s="1">
        <v>-172</v>
      </c>
      <c r="N50" s="5">
        <f t="shared" si="2"/>
        <v>3.7199999999999998</v>
      </c>
      <c r="O50" s="3">
        <f>M50*PI()/180</f>
        <v>-3.0019663134302466</v>
      </c>
      <c r="P50" s="3">
        <f>N50*PI()/180</f>
        <v>6.4926248174189058E-2</v>
      </c>
      <c r="Q50" s="3">
        <f>ATAN2(0,-1/($E$6*C50/1000000))-ATAN2($I$9+$E$9,($I$6*C50/1000)-1/($E$6*C50/1000000))</f>
        <v>-2.8900291410330041</v>
      </c>
    </row>
    <row r="51" spans="1:18">
      <c r="A51" s="4">
        <v>704.6</v>
      </c>
      <c r="B51" s="4">
        <f t="shared" si="9"/>
        <v>3.6230000000000002</v>
      </c>
      <c r="C51" s="5">
        <f t="shared" si="3"/>
        <v>4427.1323674387368</v>
      </c>
      <c r="D51" s="5">
        <f t="shared" si="3"/>
        <v>22.763980367911643</v>
      </c>
      <c r="E51" s="2">
        <v>1.5740000000000001</v>
      </c>
      <c r="F51" s="2">
        <f t="shared" si="0"/>
        <v>9.8700000000000003E-3</v>
      </c>
      <c r="G51" s="2">
        <v>0.105</v>
      </c>
      <c r="H51" s="2">
        <f t="shared" si="1"/>
        <v>2.5249999999999999E-3</v>
      </c>
      <c r="I51" s="2">
        <f t="shared" si="4"/>
        <v>6.6709021601016508E-2</v>
      </c>
      <c r="J51" s="2">
        <f t="shared" si="5"/>
        <v>2.0225019334193343E-3</v>
      </c>
      <c r="K51" s="12">
        <f t="shared" si="6"/>
        <v>7.026600565751448E-2</v>
      </c>
      <c r="M51" s="1">
        <v>-175</v>
      </c>
      <c r="N51" s="5">
        <f t="shared" si="2"/>
        <v>3.75</v>
      </c>
      <c r="O51" s="3">
        <f t="shared" si="7"/>
        <v>-3.0543261909900763</v>
      </c>
      <c r="P51" s="3">
        <f t="shared" si="7"/>
        <v>6.5449846949787352E-2</v>
      </c>
      <c r="Q51" s="3">
        <f t="shared" ref="Q51:Q54" si="26">ATAN2(0,-1/($E$6*C51/1000000))-ATAN2($I$9+$E$9,($I$6*C51/1000)-1/($E$6*C51/1000000))</f>
        <v>-2.9301987989672549</v>
      </c>
    </row>
    <row r="52" spans="1:18">
      <c r="A52" s="4">
        <v>804</v>
      </c>
      <c r="B52" s="4">
        <f t="shared" si="9"/>
        <v>4.12</v>
      </c>
      <c r="C52" s="5">
        <f>2*PI()*A52</f>
        <v>5051.6809869723875</v>
      </c>
      <c r="D52" s="5">
        <f>2*PI()*B52</f>
        <v>25.886723465579895</v>
      </c>
      <c r="E52" s="2">
        <v>1.593</v>
      </c>
      <c r="F52" s="2">
        <f t="shared" si="0"/>
        <v>9.9649999999999999E-3</v>
      </c>
      <c r="G52" s="2">
        <v>0.08</v>
      </c>
      <c r="H52" s="2">
        <f t="shared" si="1"/>
        <v>2.4000000000000002E-3</v>
      </c>
      <c r="I52" s="2">
        <f>G52/E52</f>
        <v>5.0219711236660393E-2</v>
      </c>
      <c r="J52" s="2">
        <f>(F52/E52+H52/G52)*I52</f>
        <v>1.8207403782004527E-3</v>
      </c>
      <c r="K52" s="12">
        <f>(1/($E$6*C52/1000000))/SQRT(($I$9+$E$9)^2+(($I$6*C52/1000)-1/($E$6*C52/1000000))^2)</f>
        <v>5.3383669074647831E-2</v>
      </c>
      <c r="M52" s="1">
        <v>-184</v>
      </c>
      <c r="N52" s="5">
        <f t="shared" si="2"/>
        <v>3.84</v>
      </c>
      <c r="O52" s="3">
        <f>M52*PI()/180</f>
        <v>-3.211405823669566</v>
      </c>
      <c r="P52" s="3">
        <f>N52*PI()/180</f>
        <v>6.7020643276582248E-2</v>
      </c>
      <c r="Q52" s="3">
        <f>ATAN2(0,-1/($E$6*C52/1000000))-ATAN2($I$9+$E$9,($I$6*C52/1000)-1/($E$6*C52/1000000))</f>
        <v>-2.9586756692309031</v>
      </c>
    </row>
    <row r="53" spans="1:18">
      <c r="A53" s="4">
        <v>1500</v>
      </c>
      <c r="C53" s="5">
        <f t="shared" si="3"/>
        <v>9424.7779607693792</v>
      </c>
      <c r="I53" s="17"/>
      <c r="J53" s="17"/>
      <c r="K53" s="12">
        <f>(1/($E$6*C53/1000000))/SQRT(($I$9+$E$9)^2+(($I$6*C53/1000)-1/($E$6*C53/1000000))^2)</f>
        <v>1.4948158359359729E-2</v>
      </c>
      <c r="Q53" s="3">
        <f t="shared" si="26"/>
        <v>-3.0464227171284235</v>
      </c>
      <c r="R53" s="22"/>
    </row>
    <row r="54" spans="1:18">
      <c r="A54" s="4">
        <v>3000</v>
      </c>
      <c r="C54" s="5">
        <f>2*PI()*A54</f>
        <v>18849.555921538758</v>
      </c>
      <c r="I54" s="17"/>
      <c r="J54" s="17"/>
      <c r="K54" s="12">
        <f>(1/($E$6*C54/1000000))/SQRT(($I$9+$E$9)^2+(($I$6*C54/1000)-1/($E$6*C54/1000000))^2)</f>
        <v>3.708092338235369E-3</v>
      </c>
      <c r="Q54" s="3">
        <f t="shared" si="26"/>
        <v>-3.0944300415642689</v>
      </c>
    </row>
    <row r="55" spans="1:18">
      <c r="A55" s="4"/>
      <c r="B55" s="4"/>
      <c r="C55" s="4"/>
      <c r="D55" s="4"/>
      <c r="E55" s="2"/>
      <c r="F55" s="2"/>
      <c r="G55" s="2"/>
      <c r="H55" s="2"/>
      <c r="I55" s="12"/>
      <c r="J55" s="12"/>
      <c r="K55" s="12"/>
      <c r="M55" s="1"/>
      <c r="N55" s="5"/>
      <c r="O55" s="3"/>
      <c r="P55" s="3"/>
      <c r="Q55" s="3"/>
    </row>
    <row r="56" spans="1:18">
      <c r="A56" s="4"/>
      <c r="B56" s="4"/>
      <c r="C56" s="4"/>
      <c r="D56" s="5"/>
      <c r="E56" s="2"/>
      <c r="F56" s="2"/>
      <c r="G56" s="2"/>
      <c r="H56" s="2"/>
      <c r="I56" s="12"/>
      <c r="J56" s="12"/>
      <c r="K56" s="12"/>
      <c r="M56" s="1"/>
      <c r="N56" s="5"/>
      <c r="O56" s="3"/>
      <c r="P56" s="3"/>
      <c r="Q56" s="3"/>
    </row>
    <row r="57" spans="1:18">
      <c r="A57" s="4"/>
      <c r="B57" s="4"/>
      <c r="C57" s="4"/>
      <c r="D57" s="5"/>
      <c r="E57" s="2"/>
      <c r="F57" s="2"/>
      <c r="G57" s="2"/>
      <c r="H57" s="2"/>
      <c r="I57" s="12"/>
      <c r="J57" s="12"/>
      <c r="K57" s="12"/>
      <c r="M57" s="1"/>
      <c r="N57" s="5"/>
      <c r="O57" s="3"/>
      <c r="P57" s="3"/>
      <c r="Q57" s="3"/>
    </row>
    <row r="58" spans="1:18">
      <c r="A58" s="4"/>
      <c r="B58" s="4"/>
      <c r="C58" s="4"/>
      <c r="D58" s="5"/>
      <c r="E58" s="2"/>
      <c r="F58" s="2"/>
      <c r="G58" s="2"/>
      <c r="H58" s="2"/>
      <c r="I58" s="12"/>
      <c r="J58" s="12"/>
      <c r="K58" s="12"/>
      <c r="M58" s="1"/>
      <c r="N58" s="5"/>
      <c r="O58" s="3"/>
      <c r="P58" s="3"/>
      <c r="Q58" s="3"/>
    </row>
    <row r="59" spans="1:18">
      <c r="A59" s="4"/>
      <c r="B59" s="4"/>
      <c r="C59" s="4"/>
      <c r="D59" s="5"/>
      <c r="E59" s="2"/>
      <c r="F59" s="2"/>
      <c r="G59" s="2"/>
      <c r="H59" s="2"/>
      <c r="I59" s="12"/>
      <c r="J59" s="12"/>
      <c r="K59" s="12"/>
      <c r="M59" s="1"/>
      <c r="N59" s="5"/>
      <c r="O59" s="3"/>
      <c r="P59" s="3"/>
      <c r="Q59" s="3"/>
    </row>
    <row r="60" spans="1:18">
      <c r="A60" s="4"/>
      <c r="B60" s="4"/>
      <c r="C60" s="4"/>
      <c r="D60" s="5"/>
      <c r="E60" s="2"/>
      <c r="F60" s="2"/>
      <c r="G60" s="2"/>
      <c r="H60" s="2"/>
      <c r="I60" s="12"/>
      <c r="J60" s="12"/>
      <c r="K60" s="12"/>
      <c r="M60" s="1"/>
      <c r="N60" s="5"/>
      <c r="O60" s="3"/>
      <c r="P60" s="3"/>
      <c r="Q60" s="3"/>
    </row>
    <row r="61" spans="1:18">
      <c r="A61" s="4"/>
      <c r="B61" s="4"/>
      <c r="C61" s="4"/>
      <c r="D61" s="5"/>
      <c r="E61" s="2"/>
      <c r="F61" s="2"/>
      <c r="G61" s="2"/>
      <c r="H61" s="2"/>
      <c r="I61" s="12"/>
      <c r="J61" s="12"/>
      <c r="K61" s="12"/>
      <c r="M61" s="1"/>
      <c r="N61" s="5"/>
      <c r="O61" s="3"/>
      <c r="P61" s="3"/>
      <c r="Q61" s="3"/>
    </row>
    <row r="62" spans="1:18">
      <c r="A62" s="4"/>
      <c r="B62" s="4"/>
      <c r="C62" s="4"/>
      <c r="D62" s="5"/>
      <c r="E62" s="2"/>
      <c r="F62" s="2"/>
      <c r="G62" s="2"/>
      <c r="H62" s="2"/>
      <c r="I62" s="12"/>
      <c r="J62" s="12"/>
      <c r="K62" s="12"/>
      <c r="M62" s="1"/>
      <c r="N62" s="5"/>
      <c r="O62" s="3"/>
      <c r="P62" s="3"/>
      <c r="Q62" s="3"/>
    </row>
    <row r="63" spans="1:18">
      <c r="A63" s="4"/>
      <c r="B63" s="4"/>
      <c r="C63" s="4"/>
      <c r="D63" s="5"/>
      <c r="E63" s="2"/>
      <c r="F63" s="2"/>
      <c r="G63" s="2"/>
      <c r="H63" s="2"/>
      <c r="I63" s="12"/>
      <c r="J63" s="12"/>
      <c r="K63" s="12"/>
      <c r="M63" s="1"/>
      <c r="N63" s="5"/>
      <c r="O63" s="3"/>
      <c r="P63" s="3"/>
      <c r="Q63" s="3"/>
    </row>
    <row r="64" spans="1:18">
      <c r="A64" s="4"/>
      <c r="B64" s="4"/>
      <c r="C64" s="4"/>
      <c r="D64" s="5"/>
      <c r="E64" s="2"/>
      <c r="F64" s="2"/>
      <c r="G64" s="2"/>
      <c r="H64" s="2"/>
      <c r="I64" s="12"/>
      <c r="J64" s="12"/>
      <c r="K64" s="12"/>
      <c r="M64" s="1"/>
      <c r="N64" s="5"/>
      <c r="O64" s="3"/>
      <c r="P64" s="3"/>
      <c r="Q64" s="3"/>
    </row>
    <row r="65" spans="1:18">
      <c r="A65" s="4"/>
      <c r="B65" s="4"/>
      <c r="C65" s="4"/>
      <c r="D65" s="5"/>
      <c r="E65" s="2"/>
      <c r="F65" s="2"/>
      <c r="G65" s="2"/>
      <c r="H65" s="2"/>
      <c r="I65" s="12"/>
      <c r="J65" s="12"/>
      <c r="K65" s="12"/>
      <c r="M65" s="1"/>
      <c r="N65" s="5"/>
      <c r="O65" s="3"/>
      <c r="P65" s="3"/>
      <c r="Q65" s="3"/>
    </row>
    <row r="66" spans="1:18">
      <c r="A66" s="4"/>
      <c r="B66" s="4"/>
      <c r="C66" s="18"/>
      <c r="D66" s="5"/>
      <c r="E66" s="2"/>
      <c r="F66" s="2"/>
      <c r="G66" s="2"/>
      <c r="H66" s="2"/>
      <c r="I66" s="19"/>
      <c r="J66" s="12"/>
      <c r="K66" s="12"/>
      <c r="M66" s="1"/>
      <c r="N66" s="5"/>
      <c r="O66" s="3"/>
      <c r="P66" s="3"/>
      <c r="Q66" s="3"/>
    </row>
    <row r="67" spans="1:18">
      <c r="A67" s="4"/>
      <c r="B67" s="4"/>
      <c r="C67" s="20"/>
      <c r="D67" s="5"/>
      <c r="E67" s="2"/>
      <c r="F67" s="2"/>
      <c r="G67" s="2"/>
      <c r="H67" s="2"/>
      <c r="I67" s="21"/>
      <c r="J67" s="12"/>
      <c r="K67" s="12"/>
      <c r="M67" s="1"/>
      <c r="N67" s="5"/>
      <c r="O67" s="3"/>
      <c r="P67" s="3"/>
      <c r="Q67" s="3"/>
    </row>
    <row r="68" spans="1:18">
      <c r="A68" s="4"/>
      <c r="B68" s="4"/>
      <c r="C68" s="4"/>
      <c r="D68" s="5"/>
      <c r="E68" s="2"/>
      <c r="F68" s="2"/>
      <c r="G68" s="2"/>
      <c r="H68" s="2"/>
      <c r="I68" s="12"/>
      <c r="J68" s="12"/>
      <c r="K68" s="12"/>
      <c r="M68" s="1"/>
      <c r="N68" s="5"/>
      <c r="O68" s="3"/>
      <c r="P68" s="3"/>
      <c r="Q68" s="3"/>
    </row>
    <row r="69" spans="1:18">
      <c r="A69" s="4"/>
      <c r="B69" s="4"/>
      <c r="C69" s="4"/>
      <c r="D69" s="5"/>
      <c r="E69" s="2"/>
      <c r="F69" s="2"/>
      <c r="G69" s="2"/>
      <c r="H69" s="2"/>
      <c r="I69" s="12"/>
      <c r="J69" s="12"/>
      <c r="K69" s="12"/>
      <c r="M69" s="1"/>
      <c r="N69" s="5"/>
      <c r="O69" s="3"/>
      <c r="P69" s="3"/>
      <c r="Q69" s="3"/>
    </row>
    <row r="70" spans="1:18">
      <c r="A70" s="4"/>
      <c r="B70" s="4"/>
      <c r="C70" s="4"/>
      <c r="D70" s="5"/>
      <c r="E70" s="2"/>
      <c r="F70" s="2"/>
      <c r="G70" s="2"/>
      <c r="H70" s="2"/>
      <c r="I70" s="12"/>
      <c r="J70" s="12"/>
      <c r="K70" s="12"/>
      <c r="M70" s="1"/>
      <c r="N70" s="5"/>
      <c r="O70" s="3"/>
      <c r="P70" s="3"/>
      <c r="Q70" s="3"/>
    </row>
    <row r="71" spans="1:18">
      <c r="A71" s="4"/>
      <c r="B71" s="4"/>
      <c r="C71" s="4"/>
      <c r="D71" s="5"/>
      <c r="E71" s="2"/>
      <c r="F71" s="2"/>
      <c r="G71" s="2"/>
      <c r="H71" s="2"/>
      <c r="I71" s="12"/>
      <c r="J71" s="12"/>
      <c r="K71" s="12"/>
      <c r="M71" s="1"/>
      <c r="N71" s="5"/>
      <c r="O71" s="3"/>
      <c r="P71" s="3"/>
      <c r="Q71" s="3"/>
    </row>
    <row r="72" spans="1:18">
      <c r="A72" s="4"/>
      <c r="B72" s="4"/>
      <c r="C72" s="4"/>
      <c r="D72" s="5"/>
      <c r="E72" s="2"/>
      <c r="F72" s="2"/>
      <c r="G72" s="2"/>
      <c r="H72" s="2"/>
      <c r="I72" s="12"/>
      <c r="J72" s="12"/>
      <c r="K72" s="12"/>
      <c r="M72" s="1"/>
      <c r="N72" s="5"/>
      <c r="O72" s="3"/>
      <c r="P72" s="3"/>
      <c r="Q72" s="3"/>
    </row>
    <row r="73" spans="1:18">
      <c r="A73" s="4"/>
      <c r="B73" s="4"/>
      <c r="C73" s="4"/>
      <c r="D73" s="5"/>
      <c r="E73" s="2"/>
      <c r="F73" s="2"/>
      <c r="G73" s="2"/>
      <c r="H73" s="2"/>
      <c r="I73" s="12"/>
      <c r="J73" s="12"/>
      <c r="K73" s="12"/>
      <c r="M73" s="1"/>
      <c r="N73" s="5"/>
      <c r="O73" s="3"/>
      <c r="P73" s="3"/>
      <c r="Q73" s="3"/>
    </row>
    <row r="74" spans="1:18">
      <c r="A74" s="4"/>
      <c r="B74" s="4"/>
      <c r="C74" s="4"/>
      <c r="D74" s="5"/>
      <c r="E74" s="2"/>
      <c r="F74" s="2"/>
      <c r="G74" s="2"/>
      <c r="H74" s="2"/>
      <c r="I74" s="12"/>
      <c r="J74" s="12"/>
      <c r="K74" s="12"/>
      <c r="M74" s="1"/>
      <c r="N74" s="5"/>
      <c r="O74" s="3"/>
      <c r="P74" s="3"/>
      <c r="Q74" s="3"/>
    </row>
    <row r="75" spans="1:18">
      <c r="A75" s="4"/>
      <c r="B75" s="4"/>
      <c r="C75" s="4"/>
      <c r="D75" s="5"/>
      <c r="E75" s="2"/>
      <c r="F75" s="2"/>
      <c r="G75" s="2"/>
      <c r="H75" s="2"/>
      <c r="I75" s="12"/>
      <c r="J75" s="12"/>
      <c r="K75" s="12"/>
      <c r="M75" s="1"/>
      <c r="N75" s="5"/>
      <c r="O75" s="3"/>
      <c r="P75" s="3"/>
      <c r="Q75" s="3"/>
    </row>
    <row r="76" spans="1:18">
      <c r="A76" s="4"/>
      <c r="B76" s="4"/>
      <c r="C76" s="4"/>
      <c r="D76" s="5"/>
      <c r="E76" s="2"/>
      <c r="F76" s="2"/>
      <c r="G76" s="2"/>
      <c r="H76" s="2"/>
      <c r="I76" s="12"/>
      <c r="J76" s="12"/>
      <c r="K76" s="12"/>
      <c r="M76" s="1"/>
      <c r="N76" s="5"/>
      <c r="O76" s="3"/>
      <c r="P76" s="3"/>
      <c r="Q76" s="3"/>
    </row>
    <row r="77" spans="1:18">
      <c r="A77" s="4"/>
      <c r="B77" s="4"/>
      <c r="C77" s="4"/>
      <c r="D77" s="5"/>
      <c r="E77" s="2"/>
      <c r="F77" s="2"/>
      <c r="G77" s="2"/>
      <c r="H77" s="2"/>
      <c r="I77" s="12"/>
      <c r="J77" s="12"/>
      <c r="K77" s="12"/>
      <c r="M77" s="1"/>
      <c r="N77" s="5"/>
      <c r="O77" s="3"/>
      <c r="P77" s="3"/>
      <c r="Q77" s="3"/>
    </row>
    <row r="78" spans="1:18" s="22" customFormat="1">
      <c r="A78" s="4"/>
      <c r="B78" s="4"/>
      <c r="C78" s="4"/>
      <c r="D78" s="5"/>
      <c r="E78" s="2"/>
      <c r="F78" s="2"/>
      <c r="G78" s="2"/>
      <c r="H78" s="2"/>
      <c r="I78" s="12"/>
      <c r="J78" s="12"/>
      <c r="K78" s="12"/>
      <c r="L78"/>
      <c r="M78" s="1"/>
      <c r="N78" s="5"/>
      <c r="O78" s="3"/>
      <c r="P78" s="3"/>
      <c r="Q78" s="3"/>
      <c r="R78"/>
    </row>
    <row r="79" spans="1:18">
      <c r="A79" s="4"/>
      <c r="B79" s="4"/>
      <c r="C79" s="4"/>
      <c r="D79" s="5"/>
      <c r="E79" s="2"/>
      <c r="F79" s="2"/>
      <c r="G79" s="2"/>
      <c r="H79" s="2"/>
      <c r="I79" s="12"/>
      <c r="J79" s="12"/>
      <c r="K79" s="12"/>
      <c r="M79" s="1"/>
      <c r="N79" s="5"/>
      <c r="O79" s="3"/>
      <c r="P79" s="3"/>
      <c r="Q79" s="3"/>
    </row>
    <row r="82" spans="18:18">
      <c r="R82" s="22"/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scale="97" orientation="portrait" horizontalDpi="4294967292" verticalDpi="4294967292"/>
  <colBreaks count="3" manualBreakCount="3">
    <brk id="12" max="1048575" man="1"/>
    <brk id="19" max="1048575" man="1"/>
    <brk id="26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8"/>
  <sheetViews>
    <sheetView zoomScale="150" zoomScaleNormal="150" zoomScalePageLayoutView="150" workbookViewId="0">
      <selection activeCell="O13" sqref="O13"/>
    </sheetView>
  </sheetViews>
  <sheetFormatPr baseColWidth="10" defaultRowHeight="12" x14ac:dyDescent="0"/>
  <cols>
    <col min="1" max="1" width="7.33203125" bestFit="1" customWidth="1"/>
    <col min="2" max="2" width="3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1" width="6.6640625" bestFit="1" customWidth="1"/>
    <col min="12" max="12" width="2.33203125" bestFit="1" customWidth="1"/>
    <col min="13" max="13" width="5.1640625" bestFit="1" customWidth="1"/>
    <col min="14" max="14" width="3.6640625" bestFit="1" customWidth="1"/>
    <col min="15" max="15" width="7.33203125" bestFit="1" customWidth="1"/>
    <col min="16" max="16" width="5.6640625" bestFit="1" customWidth="1"/>
    <col min="17" max="17" width="6.1640625" bestFit="1" customWidth="1"/>
    <col min="18" max="18" width="2.33203125" bestFit="1" customWidth="1"/>
  </cols>
  <sheetData>
    <row r="1" spans="1:28" ht="25">
      <c r="A1" s="7" t="s">
        <v>2</v>
      </c>
    </row>
    <row r="2" spans="1:28" ht="18">
      <c r="A2" s="6" t="s">
        <v>1</v>
      </c>
    </row>
    <row r="4" spans="1:28">
      <c r="A4" s="4"/>
      <c r="B4" s="4"/>
      <c r="C4" s="4"/>
      <c r="D4" s="4"/>
    </row>
    <row r="5" spans="1:28" ht="14">
      <c r="A5" s="4"/>
      <c r="B5" s="3"/>
      <c r="C5" s="3"/>
      <c r="D5" s="3"/>
      <c r="E5" s="8" t="s">
        <v>3</v>
      </c>
      <c r="F5" s="8" t="s">
        <v>0</v>
      </c>
      <c r="G5" s="2"/>
      <c r="I5" s="8" t="s">
        <v>4</v>
      </c>
      <c r="J5" s="8" t="s">
        <v>0</v>
      </c>
      <c r="K5" s="3"/>
    </row>
    <row r="6" spans="1:28">
      <c r="A6" s="4"/>
      <c r="B6" s="3"/>
      <c r="C6" s="3"/>
      <c r="D6" s="3"/>
      <c r="E6" s="2">
        <v>0.497</v>
      </c>
      <c r="F6" s="2">
        <f>0.01*E6+0.02</f>
        <v>2.4969999999999999E-2</v>
      </c>
      <c r="I6" s="4">
        <v>97.1</v>
      </c>
      <c r="J6" s="4">
        <f>0.01*I6+0.2</f>
        <v>1.171</v>
      </c>
      <c r="K6" s="3"/>
    </row>
    <row r="7" spans="1:28">
      <c r="A7" s="4"/>
      <c r="B7" s="3"/>
      <c r="C7" s="3"/>
      <c r="D7" s="3"/>
      <c r="E7" s="3"/>
      <c r="F7" s="3"/>
      <c r="I7" s="3"/>
      <c r="J7" s="3"/>
      <c r="K7" s="8"/>
    </row>
    <row r="8" spans="1:28" ht="14">
      <c r="A8" s="4"/>
      <c r="B8" s="3"/>
      <c r="C8" s="3"/>
      <c r="D8" s="3"/>
      <c r="E8" s="8" t="s">
        <v>5</v>
      </c>
      <c r="F8" s="8" t="s">
        <v>0</v>
      </c>
      <c r="I8" s="8" t="s">
        <v>6</v>
      </c>
      <c r="J8" s="8" t="s">
        <v>0</v>
      </c>
      <c r="K8" s="2"/>
    </row>
    <row r="9" spans="1:28">
      <c r="A9" s="4"/>
      <c r="B9" s="3"/>
      <c r="C9" s="3"/>
      <c r="D9" s="3"/>
      <c r="E9" s="4">
        <v>99.64</v>
      </c>
      <c r="F9" s="4">
        <f>0.05*E9+0.2</f>
        <v>5.1820000000000004</v>
      </c>
      <c r="G9" s="4"/>
      <c r="I9" s="4">
        <v>10</v>
      </c>
      <c r="J9" s="4">
        <f>0.05*I9+0.2</f>
        <v>0.7</v>
      </c>
      <c r="K9" s="3"/>
    </row>
    <row r="10" spans="1:28">
      <c r="A10" s="4"/>
      <c r="B10" s="3"/>
      <c r="C10" s="3"/>
      <c r="D10" s="3"/>
      <c r="E10" s="3"/>
      <c r="F10" s="3"/>
      <c r="I10" s="3"/>
      <c r="J10" s="3"/>
      <c r="K10" s="8"/>
    </row>
    <row r="11" spans="1:28" ht="14">
      <c r="A11" s="4"/>
      <c r="B11" s="3"/>
      <c r="C11" s="3"/>
      <c r="D11" s="3"/>
      <c r="E11" s="9" t="s">
        <v>7</v>
      </c>
      <c r="F11" s="8" t="s">
        <v>0</v>
      </c>
      <c r="I11" s="9" t="s">
        <v>8</v>
      </c>
      <c r="J11" s="8" t="s">
        <v>0</v>
      </c>
      <c r="K11" s="3"/>
    </row>
    <row r="12" spans="1:28">
      <c r="A12" s="4"/>
      <c r="B12" s="3"/>
      <c r="C12" s="3"/>
      <c r="D12" s="3"/>
      <c r="E12" s="5">
        <f>1/SQRT(I6*E6/1000000000)</f>
        <v>4552.1041576028047</v>
      </c>
      <c r="F12" s="5">
        <f>E12*(J6/I6+F6/E6)/2</f>
        <v>141.80073236059502</v>
      </c>
      <c r="I12" s="5">
        <v>4480</v>
      </c>
      <c r="J12" s="5">
        <v>130</v>
      </c>
      <c r="K12" s="3"/>
    </row>
    <row r="13" spans="1:28">
      <c r="A13" s="4"/>
      <c r="B13" s="3"/>
      <c r="C13" s="3"/>
      <c r="D13" s="3"/>
      <c r="E13" s="2"/>
      <c r="H13" s="3"/>
      <c r="K13" s="8"/>
    </row>
    <row r="14" spans="1:28">
      <c r="A14" s="4"/>
      <c r="B14" s="3"/>
      <c r="C14" s="3"/>
      <c r="D14" s="3"/>
      <c r="E14" s="2"/>
      <c r="F14" s="3"/>
      <c r="G14" s="2"/>
      <c r="H14" s="3"/>
      <c r="K14" s="5"/>
    </row>
    <row r="15" spans="1:28">
      <c r="A15" s="4"/>
      <c r="B15" s="3"/>
      <c r="C15" s="3"/>
      <c r="D15" s="3"/>
      <c r="E15" s="2"/>
      <c r="F15" s="3"/>
      <c r="G15" s="2"/>
      <c r="H15" s="3"/>
      <c r="I15" s="3"/>
      <c r="J15" s="3"/>
      <c r="K15" s="3"/>
      <c r="AB15" s="23"/>
    </row>
    <row r="16" spans="1:28">
      <c r="A16" s="4"/>
      <c r="B16" s="3"/>
      <c r="C16" s="3"/>
      <c r="D16" s="3"/>
      <c r="E16" s="2"/>
      <c r="F16" s="3"/>
      <c r="G16" s="2"/>
      <c r="H16" s="3"/>
      <c r="I16" s="3"/>
      <c r="J16" s="3"/>
      <c r="K16" s="3"/>
    </row>
    <row r="17" spans="1:18" ht="14">
      <c r="A17" s="10" t="s">
        <v>9</v>
      </c>
      <c r="B17" s="10" t="s">
        <v>0</v>
      </c>
      <c r="C17" s="11" t="s">
        <v>10</v>
      </c>
      <c r="D17" s="10" t="s">
        <v>0</v>
      </c>
      <c r="E17" s="10" t="s">
        <v>11</v>
      </c>
      <c r="F17" s="10" t="s">
        <v>0</v>
      </c>
      <c r="G17" s="10" t="s">
        <v>12</v>
      </c>
      <c r="H17" s="10" t="s">
        <v>0</v>
      </c>
      <c r="I17" s="10" t="s">
        <v>13</v>
      </c>
      <c r="J17" s="10" t="s">
        <v>0</v>
      </c>
      <c r="K17" s="10" t="s">
        <v>14</v>
      </c>
      <c r="L17" s="10" t="s">
        <v>0</v>
      </c>
      <c r="M17" s="11" t="s">
        <v>15</v>
      </c>
      <c r="N17" s="10" t="s">
        <v>0</v>
      </c>
      <c r="O17" s="11" t="s">
        <v>16</v>
      </c>
      <c r="P17" s="10" t="s">
        <v>0</v>
      </c>
      <c r="Q17" s="11" t="s">
        <v>17</v>
      </c>
      <c r="R17" s="10" t="s">
        <v>0</v>
      </c>
    </row>
    <row r="18" spans="1:18">
      <c r="A18" s="5">
        <v>50</v>
      </c>
      <c r="B18" s="5">
        <f t="shared" ref="B18:B43" si="0">0.005*A18+1</f>
        <v>1.25</v>
      </c>
      <c r="C18" s="5">
        <f>2*PI()*A18</f>
        <v>314.15926535897933</v>
      </c>
      <c r="D18" s="4">
        <f>2*PI()*B18</f>
        <v>7.8539816339744828</v>
      </c>
      <c r="E18" s="2">
        <v>1.8720000000000001</v>
      </c>
      <c r="F18" s="2">
        <f t="shared" ref="F18:F43" si="1">0.005*E18+0.002</f>
        <v>1.136E-2</v>
      </c>
      <c r="G18" s="2">
        <v>1.881</v>
      </c>
      <c r="H18" s="2">
        <f t="shared" ref="H18:H43" si="2">0.005*G18+0.002</f>
        <v>1.1405E-2</v>
      </c>
      <c r="I18" s="2">
        <f>G18/E18</f>
        <v>1.0048076923076923</v>
      </c>
      <c r="J18" s="2">
        <f>(F18/E18+H18/G18)*I18</f>
        <v>1.2189965483234715E-2</v>
      </c>
      <c r="K18" s="12">
        <f>(1/($E$6*C18/1000000))/SQRT(($I$9+$E$9)^2+(($I$6*C18/1000)-1/($E$6*C18/1000000))^2)</f>
        <v>1.0046371281426816</v>
      </c>
      <c r="M18" s="1">
        <v>0</v>
      </c>
      <c r="N18" s="5">
        <f t="shared" ref="N18:N43" si="3">0.01*ABS(M18)+2</f>
        <v>2</v>
      </c>
      <c r="O18" s="3">
        <f>M18*PI()/180</f>
        <v>0</v>
      </c>
      <c r="P18" s="2">
        <f>N18*PI()/180</f>
        <v>3.4906585039886591E-2</v>
      </c>
      <c r="Q18" s="2">
        <f>ATAN2(0,-1/($E$6*C18/1000000))-ATAN2($I$9+$E$9,($I$6*C18/1000)-1/($E$6*C18/1000000))</f>
        <v>-1.719910802098279E-2</v>
      </c>
    </row>
    <row r="19" spans="1:18">
      <c r="A19" s="5">
        <v>89</v>
      </c>
      <c r="B19" s="5">
        <f t="shared" si="0"/>
        <v>1.4450000000000001</v>
      </c>
      <c r="C19" s="5">
        <f t="shared" ref="C19:D44" si="4">2*PI()*A19</f>
        <v>559.20349233898321</v>
      </c>
      <c r="D19" s="5">
        <f>2*PI()*B19</f>
        <v>9.0792027688745023</v>
      </c>
      <c r="E19" s="2">
        <v>1.8720000000000001</v>
      </c>
      <c r="F19" s="2">
        <f t="shared" si="1"/>
        <v>1.136E-2</v>
      </c>
      <c r="G19" s="2">
        <v>1.9</v>
      </c>
      <c r="H19" s="2">
        <f t="shared" si="2"/>
        <v>1.15E-2</v>
      </c>
      <c r="I19" s="2">
        <f>G19/E19</f>
        <v>1.0149572649572649</v>
      </c>
      <c r="J19" s="2">
        <f>(F19/E19+H19/G19)*I19</f>
        <v>1.2302304770253488E-2</v>
      </c>
      <c r="K19" s="12">
        <f>(1/($E$6*C19/1000000))/SQRT(($I$9+$E$9)^2+(($I$6*C19/1000)-1/($E$6*C19/1000000))^2)</f>
        <v>1.0148365531151264</v>
      </c>
      <c r="M19" s="1">
        <v>-1</v>
      </c>
      <c r="N19" s="5">
        <f t="shared" si="3"/>
        <v>2.0099999999999998</v>
      </c>
      <c r="O19" s="3">
        <f>M19*PI()/180</f>
        <v>-1.7453292519943295E-2</v>
      </c>
      <c r="P19" s="3">
        <f>N19*PI()/180</f>
        <v>3.508111796508602E-2</v>
      </c>
      <c r="Q19" s="3">
        <f>ATAN2(0,-1/($E$6*C19/1000000))-ATAN2($I$9+$E$9,($I$6*C19/1000)-1/($E$6*C19/1000000))</f>
        <v>-3.0928626497180645E-2</v>
      </c>
    </row>
    <row r="20" spans="1:18">
      <c r="A20" s="5">
        <v>162</v>
      </c>
      <c r="B20" s="5">
        <f t="shared" si="0"/>
        <v>1.81</v>
      </c>
      <c r="C20" s="5">
        <f t="shared" si="4"/>
        <v>1017.8760197630929</v>
      </c>
      <c r="D20" s="5">
        <f t="shared" si="4"/>
        <v>11.372565405995051</v>
      </c>
      <c r="E20" s="2">
        <v>1.87</v>
      </c>
      <c r="F20" s="2">
        <f t="shared" si="1"/>
        <v>1.1350000000000001E-2</v>
      </c>
      <c r="G20" s="2">
        <v>1.9650000000000001</v>
      </c>
      <c r="H20" s="2">
        <f t="shared" si="2"/>
        <v>1.1825E-2</v>
      </c>
      <c r="I20" s="2">
        <f t="shared" ref="I20:I42" si="5">G20/E20</f>
        <v>1.0508021390374331</v>
      </c>
      <c r="J20" s="2">
        <f t="shared" ref="J20:J42" si="6">(F20/E20+H20/G20)*I20</f>
        <v>1.270139266207212E-2</v>
      </c>
      <c r="K20" s="12">
        <f t="shared" ref="K20:K42" si="7">(1/($E$6*C20/1000000))/SQRT(($I$9+$E$9)^2+(($I$6*C20/1000)-1/($E$6*C20/1000000))^2)</f>
        <v>1.0508414945947742</v>
      </c>
      <c r="M20" s="1">
        <v>-2</v>
      </c>
      <c r="N20" s="5">
        <f t="shared" si="3"/>
        <v>2.02</v>
      </c>
      <c r="O20" s="3">
        <f t="shared" ref="O20:P42" si="8">M20*PI()/180</f>
        <v>-3.4906585039886591E-2</v>
      </c>
      <c r="P20" s="3">
        <f t="shared" si="8"/>
        <v>3.5255650890285456E-2</v>
      </c>
      <c r="Q20" s="3">
        <f t="shared" ref="Q20:Q40" si="9">ATAN2(0,-1/($E$6*C20/1000000))-ATAN2($I$9+$E$9,($I$6*C20/1000)-1/($E$6*C20/1000000))</f>
        <v>-5.8318146548504535E-2</v>
      </c>
    </row>
    <row r="21" spans="1:18">
      <c r="A21" s="5">
        <v>220</v>
      </c>
      <c r="B21" s="5">
        <f t="shared" si="0"/>
        <v>2.1</v>
      </c>
      <c r="C21" s="5">
        <f>2*PI()*A21</f>
        <v>1382.3007675795091</v>
      </c>
      <c r="D21" s="5">
        <f>2*PI()*B21</f>
        <v>13.194689145077131</v>
      </c>
      <c r="E21" s="2">
        <v>1.8660000000000001</v>
      </c>
      <c r="F21" s="2">
        <f t="shared" si="1"/>
        <v>1.1330000000000002E-2</v>
      </c>
      <c r="G21" s="2">
        <v>2.0489999999999999</v>
      </c>
      <c r="H21" s="2">
        <f t="shared" si="2"/>
        <v>1.2245000000000001E-2</v>
      </c>
      <c r="I21" s="2">
        <f>G21/E21</f>
        <v>1.098070739549839</v>
      </c>
      <c r="J21" s="2">
        <f>(F21/E21+H21/G21)*I21</f>
        <v>1.3229443450750092E-2</v>
      </c>
      <c r="K21" s="12">
        <f>(1/($E$6*C21/1000000))/SQRT(($I$9+$E$9)^2+(($I$6*C21/1000)-1/($E$6*C21/1000000))^2)</f>
        <v>1.0978044990831262</v>
      </c>
      <c r="M21" s="1">
        <v>-3</v>
      </c>
      <c r="N21" s="5">
        <f t="shared" si="3"/>
        <v>2.0299999999999998</v>
      </c>
      <c r="O21" s="3">
        <f>M21*PI()/180</f>
        <v>-5.2359877559829883E-2</v>
      </c>
      <c r="P21" s="3">
        <f>N21*PI()/180</f>
        <v>3.5430183815484885E-2</v>
      </c>
      <c r="Q21" s="3">
        <f>ATAN2(0,-1/($E$6*C21/1000000))-ATAN2($I$9+$E$9,($I$6*C21/1000)-1/($E$6*C21/1000000))</f>
        <v>-8.2784521175796488E-2</v>
      </c>
    </row>
    <row r="22" spans="1:18">
      <c r="A22" s="5">
        <v>321</v>
      </c>
      <c r="B22" s="5">
        <f t="shared" si="0"/>
        <v>2.605</v>
      </c>
      <c r="C22" s="5">
        <f t="shared" si="4"/>
        <v>2016.9024836046472</v>
      </c>
      <c r="D22" s="5">
        <f t="shared" si="4"/>
        <v>16.367697725202824</v>
      </c>
      <c r="E22" s="2">
        <v>1.8540000000000001</v>
      </c>
      <c r="F22" s="2">
        <f t="shared" si="1"/>
        <v>1.1270000000000001E-2</v>
      </c>
      <c r="G22" s="2">
        <v>2.2829999999999999</v>
      </c>
      <c r="H22" s="2">
        <f t="shared" si="2"/>
        <v>1.3415E-2</v>
      </c>
      <c r="I22" s="2">
        <f t="shared" si="5"/>
        <v>1.2313915857605178</v>
      </c>
      <c r="J22" s="2">
        <f t="shared" si="6"/>
        <v>1.4721026521856006E-2</v>
      </c>
      <c r="K22" s="12">
        <f t="shared" si="7"/>
        <v>1.2327896612975722</v>
      </c>
      <c r="M22" s="1">
        <v>-6</v>
      </c>
      <c r="N22" s="5">
        <f t="shared" si="3"/>
        <v>2.06</v>
      </c>
      <c r="O22" s="3">
        <f t="shared" si="8"/>
        <v>-0.10471975511965977</v>
      </c>
      <c r="P22" s="3">
        <f t="shared" si="8"/>
        <v>3.5953782591083186E-2</v>
      </c>
      <c r="Q22" s="3">
        <f t="shared" si="9"/>
        <v>-0.13590550521484213</v>
      </c>
    </row>
    <row r="23" spans="1:18">
      <c r="A23" s="5">
        <v>373</v>
      </c>
      <c r="B23" s="5">
        <f t="shared" si="0"/>
        <v>2.8650000000000002</v>
      </c>
      <c r="C23" s="5">
        <f t="shared" si="4"/>
        <v>2343.6281195779857</v>
      </c>
      <c r="D23" s="5">
        <f t="shared" si="4"/>
        <v>18.001325905069518</v>
      </c>
      <c r="E23" s="2">
        <v>1.8420000000000001</v>
      </c>
      <c r="F23" s="2">
        <f t="shared" si="1"/>
        <v>1.1210000000000001E-2</v>
      </c>
      <c r="G23" s="2">
        <v>2.4649999999999999</v>
      </c>
      <c r="H23" s="2">
        <f t="shared" si="2"/>
        <v>1.4324999999999999E-2</v>
      </c>
      <c r="I23" s="2">
        <f t="shared" si="5"/>
        <v>1.3382193268186753</v>
      </c>
      <c r="J23" s="2">
        <f t="shared" si="6"/>
        <v>1.592097646777272E-2</v>
      </c>
      <c r="K23" s="12">
        <f t="shared" si="7"/>
        <v>1.3405766193601256</v>
      </c>
      <c r="M23" s="1">
        <v>-10</v>
      </c>
      <c r="N23" s="5">
        <f t="shared" si="3"/>
        <v>2.1</v>
      </c>
      <c r="O23" s="3">
        <f t="shared" si="8"/>
        <v>-0.17453292519943295</v>
      </c>
      <c r="P23" s="3">
        <f t="shared" si="8"/>
        <v>3.6651914291880923E-2</v>
      </c>
      <c r="Q23" s="3">
        <f t="shared" si="9"/>
        <v>-0.17204832116769353</v>
      </c>
    </row>
    <row r="24" spans="1:18">
      <c r="A24" s="5">
        <v>441</v>
      </c>
      <c r="B24" s="5">
        <f t="shared" si="0"/>
        <v>3.2050000000000001</v>
      </c>
      <c r="C24" s="5">
        <f t="shared" si="4"/>
        <v>2770.8847204661975</v>
      </c>
      <c r="D24" s="5">
        <f t="shared" si="4"/>
        <v>20.137608909510575</v>
      </c>
      <c r="E24" s="2">
        <v>1.8169999999999999</v>
      </c>
      <c r="F24" s="2">
        <f t="shared" si="1"/>
        <v>1.1084999999999999E-2</v>
      </c>
      <c r="G24" s="2">
        <v>2.8</v>
      </c>
      <c r="H24" s="2">
        <f t="shared" si="2"/>
        <v>1.6E-2</v>
      </c>
      <c r="I24" s="2">
        <f t="shared" si="5"/>
        <v>1.5410016510731974</v>
      </c>
      <c r="J24" s="2">
        <f t="shared" si="6"/>
        <v>1.8206936324791631E-2</v>
      </c>
      <c r="K24" s="12">
        <f t="shared" si="7"/>
        <v>1.5447969469646412</v>
      </c>
      <c r="M24" s="1">
        <v>-12</v>
      </c>
      <c r="N24" s="5">
        <f t="shared" si="3"/>
        <v>2.12</v>
      </c>
      <c r="O24" s="3">
        <f t="shared" si="8"/>
        <v>-0.20943951023931953</v>
      </c>
      <c r="P24" s="3">
        <f t="shared" si="8"/>
        <v>3.7000980142279788E-2</v>
      </c>
      <c r="Q24" s="3">
        <f t="shared" si="9"/>
        <v>-0.23541501689515609</v>
      </c>
    </row>
    <row r="25" spans="1:18">
      <c r="A25" s="5">
        <v>510</v>
      </c>
      <c r="B25" s="5">
        <f t="shared" si="0"/>
        <v>3.5500000000000003</v>
      </c>
      <c r="C25" s="5">
        <f t="shared" si="4"/>
        <v>3204.424506661589</v>
      </c>
      <c r="D25" s="5">
        <f t="shared" si="4"/>
        <v>22.305307840487533</v>
      </c>
      <c r="E25" s="2">
        <v>1.7669999999999999</v>
      </c>
      <c r="F25" s="2">
        <f t="shared" si="1"/>
        <v>1.0834999999999999E-2</v>
      </c>
      <c r="G25" s="2">
        <v>3.29</v>
      </c>
      <c r="H25" s="2">
        <f t="shared" si="2"/>
        <v>1.8450000000000001E-2</v>
      </c>
      <c r="I25" s="2">
        <f t="shared" si="5"/>
        <v>1.8619128466327108</v>
      </c>
      <c r="J25" s="2">
        <f t="shared" si="6"/>
        <v>2.1858418615317159E-2</v>
      </c>
      <c r="K25" s="12">
        <f t="shared" si="7"/>
        <v>1.8732606910538854</v>
      </c>
      <c r="M25" s="1">
        <v>-18</v>
      </c>
      <c r="N25" s="5">
        <f t="shared" si="3"/>
        <v>2.1800000000000002</v>
      </c>
      <c r="O25" s="3">
        <f t="shared" si="8"/>
        <v>-0.31415926535897931</v>
      </c>
      <c r="P25" s="3">
        <f t="shared" si="8"/>
        <v>3.8048177693476383E-2</v>
      </c>
      <c r="Q25" s="3">
        <f t="shared" si="9"/>
        <v>-0.33322765140887323</v>
      </c>
    </row>
    <row r="26" spans="1:18">
      <c r="A26" s="5">
        <v>590</v>
      </c>
      <c r="B26" s="5">
        <f t="shared" si="0"/>
        <v>3.95</v>
      </c>
      <c r="C26" s="5">
        <f t="shared" si="4"/>
        <v>3707.079331235956</v>
      </c>
      <c r="D26" s="5">
        <f t="shared" si="4"/>
        <v>24.818581963359367</v>
      </c>
      <c r="E26" s="2">
        <v>1.6359999999999999</v>
      </c>
      <c r="F26" s="2">
        <f t="shared" si="1"/>
        <v>1.018E-2</v>
      </c>
      <c r="G26" s="2">
        <v>4.1429999999999998</v>
      </c>
      <c r="H26" s="2">
        <f t="shared" si="2"/>
        <v>2.2714999999999999E-2</v>
      </c>
      <c r="I26" s="2">
        <f t="shared" si="5"/>
        <v>2.53239608801956</v>
      </c>
      <c r="J26" s="2">
        <f t="shared" si="6"/>
        <v>2.9642293506136383E-2</v>
      </c>
      <c r="K26" s="12">
        <f t="shared" si="7"/>
        <v>2.5462143406238695</v>
      </c>
      <c r="M26" s="1">
        <v>-30</v>
      </c>
      <c r="N26" s="5">
        <f t="shared" si="3"/>
        <v>2.2999999999999998</v>
      </c>
      <c r="O26" s="3">
        <f t="shared" si="8"/>
        <v>-0.52359877559829882</v>
      </c>
      <c r="P26" s="3">
        <f t="shared" si="8"/>
        <v>4.0142572795869573E-2</v>
      </c>
      <c r="Q26" s="3">
        <f t="shared" si="9"/>
        <v>-0.54024056936122489</v>
      </c>
    </row>
    <row r="27" spans="1:18">
      <c r="A27" s="5">
        <v>638</v>
      </c>
      <c r="B27" s="5">
        <f t="shared" si="0"/>
        <v>4.1899999999999995</v>
      </c>
      <c r="C27" s="5">
        <f>2*PI()*A27</f>
        <v>4008.6722259805761</v>
      </c>
      <c r="D27" s="5">
        <f>2*PI()*B27</f>
        <v>26.326546437082463</v>
      </c>
      <c r="E27" s="2">
        <v>1.504</v>
      </c>
      <c r="F27" s="2">
        <f t="shared" si="1"/>
        <v>9.5200000000000007E-3</v>
      </c>
      <c r="G27" s="2">
        <v>4.6970000000000001</v>
      </c>
      <c r="H27" s="2">
        <f t="shared" si="2"/>
        <v>2.5485000000000001E-2</v>
      </c>
      <c r="I27" s="2">
        <f>G27/E27</f>
        <v>3.1230053191489362</v>
      </c>
      <c r="J27" s="2">
        <f>(F27/E27+H27/G27)*I27</f>
        <v>3.6712773030783158E-2</v>
      </c>
      <c r="K27" s="12">
        <f>(1/($E$6*C27/1000000))/SQRT(($I$9+$E$9)^2+(($I$6*C27/1000)-1/($E$6*C27/1000000))^2)</f>
        <v>3.1924451333426367</v>
      </c>
      <c r="M27" s="1">
        <v>-44</v>
      </c>
      <c r="N27" s="5">
        <f t="shared" si="3"/>
        <v>2.44</v>
      </c>
      <c r="O27" s="3">
        <f>M27*PI()/180</f>
        <v>-0.76794487087750496</v>
      </c>
      <c r="P27" s="3">
        <f>N27*PI()/180</f>
        <v>4.2586033748661642E-2</v>
      </c>
      <c r="Q27" s="3">
        <f>ATAN2(0,-1/($E$6*C27/1000000))-ATAN2($I$9+$E$9,($I$6*C27/1000)-1/($E$6*C27/1000000))</f>
        <v>-0.77169033235753193</v>
      </c>
    </row>
    <row r="28" spans="1:18">
      <c r="A28" s="5">
        <v>672</v>
      </c>
      <c r="B28" s="5">
        <f t="shared" si="0"/>
        <v>4.3599999999999994</v>
      </c>
      <c r="C28" s="5">
        <f t="shared" si="4"/>
        <v>4222.3005264246822</v>
      </c>
      <c r="D28" s="5">
        <f t="shared" si="4"/>
        <v>27.394687939302994</v>
      </c>
      <c r="E28" s="2">
        <v>1.39</v>
      </c>
      <c r="F28" s="2">
        <f t="shared" si="1"/>
        <v>8.9499999999999996E-3</v>
      </c>
      <c r="G28" s="2">
        <v>5.0060000000000002</v>
      </c>
      <c r="H28" s="2">
        <f t="shared" si="2"/>
        <v>2.7029999999999998E-2</v>
      </c>
      <c r="I28" s="2">
        <f t="shared" si="5"/>
        <v>3.6014388489208637</v>
      </c>
      <c r="J28" s="2">
        <f t="shared" si="6"/>
        <v>4.2635163811396933E-2</v>
      </c>
      <c r="K28" s="12">
        <f t="shared" si="7"/>
        <v>3.7154810303997836</v>
      </c>
      <c r="M28" s="1">
        <v>-58</v>
      </c>
      <c r="N28" s="5">
        <f t="shared" si="3"/>
        <v>2.58</v>
      </c>
      <c r="O28" s="3">
        <f t="shared" si="8"/>
        <v>-1.0122909661567112</v>
      </c>
      <c r="P28" s="3">
        <f t="shared" si="8"/>
        <v>4.5029494701453704E-2</v>
      </c>
      <c r="Q28" s="3">
        <f t="shared" si="9"/>
        <v>-1.0252605052557384</v>
      </c>
    </row>
    <row r="29" spans="1:18">
      <c r="A29" s="5">
        <v>696</v>
      </c>
      <c r="B29" s="5">
        <f t="shared" si="0"/>
        <v>4.4800000000000004</v>
      </c>
      <c r="C29" s="5">
        <f t="shared" si="4"/>
        <v>4373.0969737969917</v>
      </c>
      <c r="D29" s="5">
        <f t="shared" si="4"/>
        <v>28.148670176164551</v>
      </c>
      <c r="E29" s="2">
        <v>1.325</v>
      </c>
      <c r="F29" s="2">
        <f t="shared" si="1"/>
        <v>8.6250000000000007E-3</v>
      </c>
      <c r="G29" s="2">
        <v>5.0970000000000004</v>
      </c>
      <c r="H29" s="2">
        <f t="shared" si="2"/>
        <v>2.7485000000000002E-2</v>
      </c>
      <c r="I29" s="2">
        <f t="shared" si="5"/>
        <v>3.8467924528301891</v>
      </c>
      <c r="J29" s="2">
        <f t="shared" si="6"/>
        <v>4.578383766464935E-2</v>
      </c>
      <c r="K29" s="12">
        <f t="shared" si="7"/>
        <v>3.9926896364930191</v>
      </c>
      <c r="M29" s="1">
        <v>-71</v>
      </c>
      <c r="N29" s="5">
        <f t="shared" si="3"/>
        <v>2.71</v>
      </c>
      <c r="O29" s="3">
        <f t="shared" si="8"/>
        <v>-1.2391837689159739</v>
      </c>
      <c r="P29" s="3">
        <f t="shared" si="8"/>
        <v>4.729842272904633E-2</v>
      </c>
      <c r="Q29" s="3">
        <f t="shared" si="9"/>
        <v>-1.2578709564788277</v>
      </c>
    </row>
    <row r="30" spans="1:18">
      <c r="A30" s="5">
        <v>713</v>
      </c>
      <c r="B30" s="5">
        <f t="shared" si="0"/>
        <v>4.5649999999999995</v>
      </c>
      <c r="C30" s="15">
        <f t="shared" si="4"/>
        <v>4479.911124019045</v>
      </c>
      <c r="D30" s="5">
        <f t="shared" si="4"/>
        <v>28.682740927274807</v>
      </c>
      <c r="E30" s="2">
        <v>1.2969999999999999</v>
      </c>
      <c r="F30" s="2">
        <f t="shared" si="1"/>
        <v>8.4849999999999995E-3</v>
      </c>
      <c r="G30" s="2">
        <v>5.0720000000000001</v>
      </c>
      <c r="H30" s="2">
        <f t="shared" si="2"/>
        <v>2.7360000000000002E-2</v>
      </c>
      <c r="I30" s="16">
        <f t="shared" si="5"/>
        <v>3.9105628373168853</v>
      </c>
      <c r="J30" s="2">
        <f t="shared" si="6"/>
        <v>4.6677814706733822E-2</v>
      </c>
      <c r="K30" s="12">
        <f t="shared" si="7"/>
        <v>4.0628122801804594</v>
      </c>
      <c r="M30" s="1">
        <v>-81</v>
      </c>
      <c r="N30" s="5">
        <f t="shared" si="3"/>
        <v>2.81</v>
      </c>
      <c r="O30" s="3">
        <f t="shared" si="8"/>
        <v>-1.4137166941154069</v>
      </c>
      <c r="P30" s="3">
        <f t="shared" si="8"/>
        <v>4.9043751981040655E-2</v>
      </c>
      <c r="Q30" s="3">
        <f t="shared" si="9"/>
        <v>-1.4426009037132728</v>
      </c>
    </row>
    <row r="31" spans="1:18">
      <c r="A31" s="5">
        <v>746</v>
      </c>
      <c r="B31" s="5">
        <f t="shared" si="0"/>
        <v>4.7300000000000004</v>
      </c>
      <c r="C31" s="5">
        <f t="shared" si="4"/>
        <v>4687.2562391559713</v>
      </c>
      <c r="D31" s="5">
        <f t="shared" si="4"/>
        <v>29.719466502959445</v>
      </c>
      <c r="E31" s="2">
        <v>1.3069999999999999</v>
      </c>
      <c r="F31" s="2">
        <f t="shared" si="1"/>
        <v>8.5350000000000009E-3</v>
      </c>
      <c r="G31" s="2">
        <v>4.8179999999999996</v>
      </c>
      <c r="H31" s="2">
        <f t="shared" si="2"/>
        <v>2.6090000000000002E-2</v>
      </c>
      <c r="I31" s="2">
        <f>G31/E31</f>
        <v>3.6863045141545521</v>
      </c>
      <c r="J31" s="2">
        <f t="shared" si="6"/>
        <v>4.4034130855630536E-2</v>
      </c>
      <c r="K31" s="12">
        <f t="shared" si="7"/>
        <v>3.8105929613658529</v>
      </c>
      <c r="M31" s="1">
        <v>-100</v>
      </c>
      <c r="N31" s="5">
        <f t="shared" si="3"/>
        <v>3</v>
      </c>
      <c r="O31" s="3">
        <f>M31*PI()/180</f>
        <v>-1.7453292519943295</v>
      </c>
      <c r="P31" s="3">
        <f t="shared" si="8"/>
        <v>5.2359877559829883E-2</v>
      </c>
      <c r="Q31" s="3">
        <f t="shared" si="9"/>
        <v>-1.8024961159625683</v>
      </c>
    </row>
    <row r="32" spans="1:18">
      <c r="A32" s="5">
        <v>778</v>
      </c>
      <c r="B32" s="5">
        <f t="shared" si="0"/>
        <v>4.8900000000000006</v>
      </c>
      <c r="C32" s="5">
        <f t="shared" si="4"/>
        <v>4888.3181689857183</v>
      </c>
      <c r="D32" s="5">
        <f t="shared" si="4"/>
        <v>30.724776152108181</v>
      </c>
      <c r="E32" s="2">
        <v>1.377</v>
      </c>
      <c r="F32" s="2">
        <f t="shared" si="1"/>
        <v>8.8850000000000005E-3</v>
      </c>
      <c r="G32" s="2">
        <v>4.375</v>
      </c>
      <c r="H32" s="2">
        <f t="shared" si="2"/>
        <v>2.3875E-2</v>
      </c>
      <c r="I32" s="2">
        <f t="shared" si="5"/>
        <v>3.1771968046477852</v>
      </c>
      <c r="J32" s="2">
        <f t="shared" si="6"/>
        <v>3.7839065801957575E-2</v>
      </c>
      <c r="K32" s="12">
        <f t="shared" si="7"/>
        <v>3.2544664148458438</v>
      </c>
      <c r="M32" s="1">
        <v>-119</v>
      </c>
      <c r="N32" s="5">
        <f t="shared" si="3"/>
        <v>3.19</v>
      </c>
      <c r="O32" s="3">
        <f t="shared" si="8"/>
        <v>-2.0769418098732522</v>
      </c>
      <c r="P32" s="3">
        <f t="shared" si="8"/>
        <v>5.5676003138619111E-2</v>
      </c>
      <c r="Q32" s="3">
        <f t="shared" si="9"/>
        <v>-2.0926605814349042</v>
      </c>
    </row>
    <row r="33" spans="1:17">
      <c r="A33" s="5">
        <v>844</v>
      </c>
      <c r="B33" s="5">
        <f t="shared" si="0"/>
        <v>5.22</v>
      </c>
      <c r="C33" s="5">
        <f>2*PI()*A33</f>
        <v>5303.008399259571</v>
      </c>
      <c r="D33" s="5">
        <f>2*PI()*B33</f>
        <v>32.798227303477439</v>
      </c>
      <c r="E33" s="2">
        <v>1.5489999999999999</v>
      </c>
      <c r="F33" s="2">
        <f t="shared" si="1"/>
        <v>9.7450000000000002E-3</v>
      </c>
      <c r="G33" s="2">
        <v>3.3450000000000002</v>
      </c>
      <c r="H33" s="2">
        <f t="shared" si="2"/>
        <v>1.8724999999999999E-2</v>
      </c>
      <c r="I33" s="2">
        <f>G33/E33</f>
        <v>2.1594577146546161</v>
      </c>
      <c r="J33" s="2">
        <f>(F33/E33+H33/G33)*I33</f>
        <v>2.5673928618017584E-2</v>
      </c>
      <c r="K33" s="12">
        <f>(1/($E$6*C33/1000000))/SQRT(($I$9+$E$9)^2+(($I$6*C33/1000)-1/($E$6*C33/1000000))^2)</f>
        <v>2.1767908553068245</v>
      </c>
      <c r="M33" s="1">
        <v>-139</v>
      </c>
      <c r="N33" s="5">
        <f t="shared" si="3"/>
        <v>3.39</v>
      </c>
      <c r="O33" s="3">
        <f>M33*PI()/180</f>
        <v>-2.4260076602721181</v>
      </c>
      <c r="P33" s="3">
        <f>N33*PI()/180</f>
        <v>5.9166661642607768E-2</v>
      </c>
      <c r="Q33" s="3">
        <f>ATAN2(0,-1/($E$6*C33/1000000))-ATAN2($I$9+$E$9,($I$6*C33/1000)-1/($E$6*C33/1000000))</f>
        <v>-2.461300752013694</v>
      </c>
    </row>
    <row r="34" spans="1:17">
      <c r="A34" s="5">
        <v>890</v>
      </c>
      <c r="B34" s="5">
        <f t="shared" si="0"/>
        <v>5.45</v>
      </c>
      <c r="C34" s="5">
        <f t="shared" si="4"/>
        <v>5592.0349233898314</v>
      </c>
      <c r="D34" s="5">
        <f t="shared" si="4"/>
        <v>34.243359924128747</v>
      </c>
      <c r="E34" s="2">
        <v>1.6379999999999999</v>
      </c>
      <c r="F34" s="2">
        <f t="shared" si="1"/>
        <v>1.0189999999999999E-2</v>
      </c>
      <c r="G34" s="2">
        <v>2.74</v>
      </c>
      <c r="H34" s="2">
        <f t="shared" si="2"/>
        <v>1.5700000000000002E-2</v>
      </c>
      <c r="I34" s="2">
        <f>G34/E34</f>
        <v>1.672771672771673</v>
      </c>
      <c r="J34" s="2">
        <f t="shared" si="6"/>
        <v>1.9991174203628424E-2</v>
      </c>
      <c r="K34" s="12">
        <f t="shared" si="7"/>
        <v>1.6854391181660588</v>
      </c>
      <c r="M34" s="1">
        <v>-148</v>
      </c>
      <c r="N34" s="5">
        <f t="shared" si="3"/>
        <v>3.48</v>
      </c>
      <c r="O34" s="3">
        <f>M34*PI()/180</f>
        <v>-2.5830872929516078</v>
      </c>
      <c r="P34" s="3">
        <f t="shared" si="8"/>
        <v>6.0737457969402671E-2</v>
      </c>
      <c r="Q34" s="3">
        <f t="shared" si="9"/>
        <v>-2.6022404024164292</v>
      </c>
    </row>
    <row r="35" spans="1:17">
      <c r="A35" s="5">
        <v>937</v>
      </c>
      <c r="B35" s="5">
        <f t="shared" si="0"/>
        <v>5.6850000000000005</v>
      </c>
      <c r="C35" s="5">
        <f t="shared" si="4"/>
        <v>5887.3446328272721</v>
      </c>
      <c r="D35" s="5">
        <f t="shared" si="4"/>
        <v>35.719908471315954</v>
      </c>
      <c r="E35" s="2">
        <v>1.698</v>
      </c>
      <c r="F35" s="2">
        <f t="shared" si="1"/>
        <v>1.0489999999999999E-2</v>
      </c>
      <c r="G35" s="2">
        <v>2.2629999999999999</v>
      </c>
      <c r="H35" s="2">
        <f t="shared" si="2"/>
        <v>1.3315E-2</v>
      </c>
      <c r="I35" s="2">
        <f t="shared" si="5"/>
        <v>1.3327444051825676</v>
      </c>
      <c r="J35" s="2">
        <f t="shared" si="6"/>
        <v>1.6075081749331643E-2</v>
      </c>
      <c r="K35" s="12">
        <f t="shared" si="7"/>
        <v>1.3417988497468472</v>
      </c>
      <c r="M35" s="1">
        <v>-154</v>
      </c>
      <c r="N35" s="5">
        <f t="shared" si="3"/>
        <v>3.54</v>
      </c>
      <c r="O35" s="3">
        <f t="shared" si="8"/>
        <v>-2.6878070480712677</v>
      </c>
      <c r="P35" s="3">
        <f t="shared" si="8"/>
        <v>6.1784655520599259E-2</v>
      </c>
      <c r="Q35" s="3">
        <f t="shared" si="9"/>
        <v>-2.696590866602981</v>
      </c>
    </row>
    <row r="36" spans="1:17">
      <c r="A36" s="5">
        <v>1023</v>
      </c>
      <c r="B36" s="5">
        <f t="shared" si="0"/>
        <v>6.1150000000000002</v>
      </c>
      <c r="C36" s="5">
        <f t="shared" si="4"/>
        <v>6427.698569244717</v>
      </c>
      <c r="D36" s="5">
        <f t="shared" si="4"/>
        <v>38.421678153403171</v>
      </c>
      <c r="E36" s="2">
        <v>1.762</v>
      </c>
      <c r="F36" s="2">
        <f t="shared" si="1"/>
        <v>1.081E-2</v>
      </c>
      <c r="G36" s="2">
        <v>1.671</v>
      </c>
      <c r="H36" s="2">
        <f t="shared" si="2"/>
        <v>1.0355E-2</v>
      </c>
      <c r="I36" s="2">
        <f t="shared" si="5"/>
        <v>0.94835414301929633</v>
      </c>
      <c r="J36" s="2">
        <f t="shared" si="6"/>
        <v>1.1695067131690462E-2</v>
      </c>
      <c r="K36" s="12">
        <f t="shared" si="7"/>
        <v>0.94900369749184665</v>
      </c>
      <c r="M36" s="1">
        <v>-160</v>
      </c>
      <c r="N36" s="5">
        <f t="shared" si="3"/>
        <v>3.6</v>
      </c>
      <c r="O36" s="3">
        <f t="shared" si="8"/>
        <v>-2.7925268031909272</v>
      </c>
      <c r="P36" s="3">
        <f t="shared" si="8"/>
        <v>6.2831853071795868E-2</v>
      </c>
      <c r="Q36" s="3">
        <f t="shared" si="9"/>
        <v>-2.802755415297995</v>
      </c>
    </row>
    <row r="37" spans="1:17">
      <c r="A37" s="5">
        <v>1138</v>
      </c>
      <c r="B37" s="5">
        <f t="shared" si="0"/>
        <v>6.69</v>
      </c>
      <c r="C37" s="5">
        <f t="shared" si="4"/>
        <v>7150.264879570369</v>
      </c>
      <c r="D37" s="5">
        <f t="shared" si="4"/>
        <v>42.034509705031432</v>
      </c>
      <c r="E37" s="2">
        <v>1.806</v>
      </c>
      <c r="F37" s="2">
        <f t="shared" si="1"/>
        <v>1.103E-2</v>
      </c>
      <c r="G37" s="2">
        <v>1.1870000000000001</v>
      </c>
      <c r="H37" s="2">
        <f t="shared" si="2"/>
        <v>7.9350000000000011E-3</v>
      </c>
      <c r="I37" s="2">
        <f t="shared" si="5"/>
        <v>0.65725359911406422</v>
      </c>
      <c r="J37" s="2">
        <f t="shared" si="6"/>
        <v>8.40781129469996E-3</v>
      </c>
      <c r="K37" s="12">
        <f t="shared" si="7"/>
        <v>0.65870167647732469</v>
      </c>
      <c r="M37" s="1">
        <v>-165</v>
      </c>
      <c r="N37" s="5">
        <f t="shared" si="3"/>
        <v>3.6500000000000004</v>
      </c>
      <c r="O37" s="3">
        <f t="shared" si="8"/>
        <v>-2.8797932657906435</v>
      </c>
      <c r="P37" s="3">
        <f t="shared" si="8"/>
        <v>6.3704517697793034E-2</v>
      </c>
      <c r="Q37" s="3">
        <f t="shared" si="9"/>
        <v>-2.8820411821672387</v>
      </c>
    </row>
    <row r="38" spans="1:17">
      <c r="A38" s="5">
        <v>1213</v>
      </c>
      <c r="B38" s="5">
        <f t="shared" si="0"/>
        <v>7.0650000000000004</v>
      </c>
      <c r="C38" s="5">
        <f t="shared" si="4"/>
        <v>7621.5037776088384</v>
      </c>
      <c r="D38" s="5">
        <f t="shared" si="4"/>
        <v>44.390704195223776</v>
      </c>
      <c r="E38" s="2">
        <v>1.821</v>
      </c>
      <c r="F38" s="2">
        <f t="shared" si="1"/>
        <v>1.1105E-2</v>
      </c>
      <c r="G38" s="2">
        <v>0.98299999999999998</v>
      </c>
      <c r="H38" s="2">
        <f t="shared" si="2"/>
        <v>6.9150000000000001E-3</v>
      </c>
      <c r="I38" s="2">
        <f t="shared" si="5"/>
        <v>0.53981328940142781</v>
      </c>
      <c r="J38" s="2">
        <f t="shared" si="6"/>
        <v>7.0893061937412722E-3</v>
      </c>
      <c r="K38" s="12">
        <f t="shared" si="7"/>
        <v>0.54041624741887118</v>
      </c>
      <c r="M38" s="1">
        <v>-166</v>
      </c>
      <c r="N38" s="5">
        <f t="shared" si="3"/>
        <v>3.66</v>
      </c>
      <c r="O38" s="3">
        <f t="shared" si="8"/>
        <v>-2.8972465583105871</v>
      </c>
      <c r="P38" s="3">
        <f t="shared" si="8"/>
        <v>6.387905062299247E-2</v>
      </c>
      <c r="Q38" s="3">
        <f t="shared" si="9"/>
        <v>-2.9152273803223663</v>
      </c>
    </row>
    <row r="39" spans="1:17">
      <c r="A39" s="5">
        <v>1327</v>
      </c>
      <c r="B39" s="5">
        <f t="shared" si="0"/>
        <v>7.6349999999999998</v>
      </c>
      <c r="C39" s="5">
        <f>2*PI()*A39</f>
        <v>8337.7869026273111</v>
      </c>
      <c r="D39" s="5">
        <f>2*PI()*B39</f>
        <v>47.972119820316138</v>
      </c>
      <c r="E39" s="2">
        <v>1.837</v>
      </c>
      <c r="F39" s="2">
        <f t="shared" si="1"/>
        <v>1.1185E-2</v>
      </c>
      <c r="G39" s="2">
        <v>0.76300000000000001</v>
      </c>
      <c r="H39" s="2">
        <f t="shared" si="2"/>
        <v>5.8150000000000007E-3</v>
      </c>
      <c r="I39" s="2">
        <f>G39/E39</f>
        <v>0.41535111594991836</v>
      </c>
      <c r="J39" s="2">
        <f>(F39/E39+H39/G39)*I39</f>
        <v>5.6944486836689378E-3</v>
      </c>
      <c r="K39" s="12">
        <f>(1/($E$6*C39/1000000))/SQRT(($I$9+$E$9)^2+(($I$6*C39/1000)-1/($E$6*C39/1000000))^2)</f>
        <v>0.41696038780641265</v>
      </c>
      <c r="M39" s="1">
        <v>-166</v>
      </c>
      <c r="N39" s="5">
        <f t="shared" si="3"/>
        <v>3.66</v>
      </c>
      <c r="O39" s="3">
        <f>M39*PI()/180</f>
        <v>-2.8972465583105871</v>
      </c>
      <c r="P39" s="3">
        <f>N39*PI()/180</f>
        <v>6.387905062299247E-2</v>
      </c>
      <c r="Q39" s="3">
        <f>ATAN2(0,-1/($E$6*C39/1000000))-ATAN2($I$9+$E$9,($I$6*C39/1000)-1/($E$6*C39/1000000))</f>
        <v>-2.9510011679896078</v>
      </c>
    </row>
    <row r="40" spans="1:17">
      <c r="A40" s="5">
        <v>1460</v>
      </c>
      <c r="B40" s="5">
        <f t="shared" si="0"/>
        <v>8.3000000000000007</v>
      </c>
      <c r="C40" s="5">
        <f t="shared" si="4"/>
        <v>9173.4505484821966</v>
      </c>
      <c r="D40" s="5">
        <f t="shared" si="4"/>
        <v>52.150438049590569</v>
      </c>
      <c r="E40" s="2">
        <v>1.847</v>
      </c>
      <c r="F40" s="2">
        <f t="shared" si="1"/>
        <v>1.1235E-2</v>
      </c>
      <c r="G40" s="2">
        <v>0.59299999999999997</v>
      </c>
      <c r="H40" s="2">
        <f t="shared" si="2"/>
        <v>4.9649999999999998E-3</v>
      </c>
      <c r="I40" s="2">
        <f t="shared" si="5"/>
        <v>0.32106118029236597</v>
      </c>
      <c r="J40" s="2">
        <f t="shared" si="6"/>
        <v>4.6411057718379707E-3</v>
      </c>
      <c r="K40" s="12">
        <f t="shared" si="7"/>
        <v>0.32241202428848348</v>
      </c>
      <c r="M40" s="1">
        <v>-167</v>
      </c>
      <c r="N40" s="5">
        <f t="shared" si="3"/>
        <v>3.67</v>
      </c>
      <c r="O40" s="3">
        <f t="shared" si="8"/>
        <v>-2.9146998508305306</v>
      </c>
      <c r="P40" s="3">
        <f t="shared" si="8"/>
        <v>6.4053583548191892E-2</v>
      </c>
      <c r="Q40" s="3">
        <f t="shared" si="9"/>
        <v>-2.9797221951850732</v>
      </c>
    </row>
    <row r="41" spans="1:17">
      <c r="A41" s="5">
        <v>1577</v>
      </c>
      <c r="B41" s="5">
        <f t="shared" si="0"/>
        <v>8.8849999999999998</v>
      </c>
      <c r="C41" s="5">
        <f>2*PI()*A41</f>
        <v>9908.5832294222073</v>
      </c>
      <c r="D41" s="5">
        <f>2*PI()*B41</f>
        <v>55.826101454290622</v>
      </c>
      <c r="E41" s="2">
        <v>1.8540000000000001</v>
      </c>
      <c r="F41" s="2">
        <f t="shared" si="1"/>
        <v>1.1270000000000001E-2</v>
      </c>
      <c r="G41" s="2">
        <v>0.48799999999999999</v>
      </c>
      <c r="H41" s="2">
        <f t="shared" si="2"/>
        <v>4.4399999999999995E-3</v>
      </c>
      <c r="I41" s="2">
        <f>G41/E41</f>
        <v>0.26321467098166124</v>
      </c>
      <c r="J41" s="2">
        <f>(F41/E41+H41/G41)*I41</f>
        <v>3.9948378327741754E-3</v>
      </c>
      <c r="K41" s="12">
        <f>(1/($E$6*C41/1000000))/SQRT(($I$9+$E$9)^2+(($I$6*C41/1000)-1/($E$6*C41/1000000))^2)</f>
        <v>0.26477209081991948</v>
      </c>
      <c r="M41" s="1">
        <v>-168</v>
      </c>
      <c r="N41" s="5">
        <f t="shared" si="3"/>
        <v>3.6799999999999997</v>
      </c>
      <c r="O41" s="3">
        <f>M41*PI()/180</f>
        <v>-2.9321531433504737</v>
      </c>
      <c r="P41" s="3">
        <f>N41*PI()/180</f>
        <v>6.4228116473391314E-2</v>
      </c>
      <c r="Q41" s="3">
        <f>ATAN2(0,-1/($E$6*C41/1000000))-ATAN2($I$9+$E$9,($I$6*C41/1000)-1/($E$6*C41/1000000))</f>
        <v>-2.9981429426430974</v>
      </c>
    </row>
    <row r="42" spans="1:17">
      <c r="A42" s="5">
        <v>1707</v>
      </c>
      <c r="B42" s="5">
        <f t="shared" si="0"/>
        <v>9.5350000000000001</v>
      </c>
      <c r="C42" s="5">
        <f t="shared" si="4"/>
        <v>10725.397319355554</v>
      </c>
      <c r="D42" s="5">
        <f t="shared" si="4"/>
        <v>59.910171903957355</v>
      </c>
      <c r="E42" s="2">
        <v>1.8580000000000001</v>
      </c>
      <c r="F42" s="2">
        <f t="shared" si="1"/>
        <v>1.1290000000000001E-2</v>
      </c>
      <c r="G42" s="2">
        <v>0.40100000000000002</v>
      </c>
      <c r="H42" s="2">
        <f t="shared" si="2"/>
        <v>4.0049999999999999E-3</v>
      </c>
      <c r="I42" s="2">
        <f t="shared" si="5"/>
        <v>0.21582346609257266</v>
      </c>
      <c r="J42" s="2">
        <f t="shared" si="6"/>
        <v>3.4669789731889911E-3</v>
      </c>
      <c r="K42" s="12">
        <f t="shared" si="7"/>
        <v>0.21792339487700901</v>
      </c>
      <c r="M42" s="1">
        <v>-170</v>
      </c>
      <c r="N42" s="5">
        <f t="shared" si="3"/>
        <v>3.7</v>
      </c>
      <c r="O42" s="3">
        <f t="shared" si="8"/>
        <v>-2.9670597283903604</v>
      </c>
      <c r="P42" s="3">
        <f t="shared" si="8"/>
        <v>6.4577182323790186E-2</v>
      </c>
      <c r="Q42" s="3">
        <f t="shared" ref="Q42:Q45" si="10">ATAN2(0,-1/($E$6*C42/1000000))-ATAN2($I$9+$E$9,($I$6*C42/1000)-1/($E$6*C42/1000000))</f>
        <v>-3.0138829657014643</v>
      </c>
    </row>
    <row r="43" spans="1:17">
      <c r="A43" s="5">
        <v>1938</v>
      </c>
      <c r="B43" s="5">
        <f t="shared" si="0"/>
        <v>10.69</v>
      </c>
      <c r="C43" s="5">
        <f>2*PI()*A43</f>
        <v>12176.813125314038</v>
      </c>
      <c r="D43" s="5">
        <f>2*PI()*B43</f>
        <v>67.16725093374977</v>
      </c>
      <c r="E43" s="2">
        <v>1.865</v>
      </c>
      <c r="F43" s="2">
        <f t="shared" si="1"/>
        <v>1.1325E-2</v>
      </c>
      <c r="G43" s="2">
        <v>0.29699999999999999</v>
      </c>
      <c r="H43" s="2">
        <f t="shared" si="2"/>
        <v>3.4850000000000003E-3</v>
      </c>
      <c r="I43" s="2">
        <f>G43/E43</f>
        <v>0.15924932975871314</v>
      </c>
      <c r="J43" s="2">
        <f>(F43/E43+H43/G43)*I43</f>
        <v>2.8356561177037142E-3</v>
      </c>
      <c r="K43" s="12">
        <f>(1/($E$6*C43/1000000))/SQRT(($I$9+$E$9)^2+(($I$6*C43/1000)-1/($E$6*C43/1000000))^2)</f>
        <v>0.16151940121880676</v>
      </c>
      <c r="M43" s="1">
        <v>-175</v>
      </c>
      <c r="N43" s="5">
        <f t="shared" si="3"/>
        <v>3.75</v>
      </c>
      <c r="O43" s="3">
        <f>M43*PI()/180</f>
        <v>-3.0543261909900763</v>
      </c>
      <c r="P43" s="3">
        <f>N43*PI()/180</f>
        <v>6.5449846949787352E-2</v>
      </c>
      <c r="Q43" s="3">
        <f>ATAN2(0,-1/($E$6*C43/1000000))-ATAN2($I$9+$E$9,($I$6*C43/1000)-1/($E$6*C43/1000000))</f>
        <v>-3.0342138259025431</v>
      </c>
    </row>
    <row r="44" spans="1:17" s="22" customFormat="1">
      <c r="A44" s="4">
        <v>4000</v>
      </c>
      <c r="B44"/>
      <c r="C44" s="5">
        <f t="shared" si="4"/>
        <v>25132.741228718343</v>
      </c>
      <c r="D44"/>
      <c r="E44"/>
      <c r="F44"/>
      <c r="G44"/>
      <c r="H44"/>
      <c r="I44" s="17"/>
      <c r="J44" s="17"/>
      <c r="K44" s="12">
        <f>(1/($E$6*C44/1000000))/SQRT(($I$9+$E$9)^2+(($I$6*C44/1000)-1/($E$6*C44/1000000))^2)</f>
        <v>3.3881508724905127E-2</v>
      </c>
      <c r="L44"/>
      <c r="M44"/>
      <c r="N44"/>
      <c r="O44"/>
      <c r="P44"/>
      <c r="Q44" s="3">
        <f t="shared" si="10"/>
        <v>-3.0951749144973366</v>
      </c>
    </row>
    <row r="45" spans="1:17">
      <c r="A45" s="4">
        <v>8000</v>
      </c>
      <c r="C45" s="5">
        <f>2*PI()*A45</f>
        <v>50265.482457436687</v>
      </c>
      <c r="I45" s="17"/>
      <c r="J45" s="17"/>
      <c r="K45" s="12">
        <f>(1/($E$6*C45/1000000))/SQRT(($I$9+$E$9)^2+(($I$6*C45/1000)-1/($E$6*C45/1000000))^2)</f>
        <v>8.2670351742395211E-3</v>
      </c>
      <c r="Q45" s="3">
        <f t="shared" si="10"/>
        <v>-3.1189471399267807</v>
      </c>
    </row>
    <row r="46" spans="1:17">
      <c r="A46" s="4"/>
      <c r="B46" s="4"/>
      <c r="C46" s="4"/>
      <c r="D46" s="4"/>
      <c r="E46" s="2"/>
      <c r="F46" s="2"/>
      <c r="G46" s="2"/>
      <c r="H46" s="2"/>
      <c r="I46" s="12"/>
      <c r="J46" s="12"/>
      <c r="K46" s="12"/>
      <c r="M46" s="1"/>
      <c r="N46" s="5"/>
      <c r="O46" s="3"/>
      <c r="P46" s="3"/>
      <c r="Q46" s="3"/>
    </row>
    <row r="47" spans="1:17">
      <c r="A47" s="4"/>
      <c r="B47" s="4"/>
      <c r="C47" s="4"/>
      <c r="D47" s="5"/>
      <c r="E47" s="2"/>
      <c r="F47" s="2"/>
      <c r="G47" s="2"/>
      <c r="H47" s="2"/>
      <c r="I47" s="12"/>
      <c r="J47" s="12"/>
      <c r="K47" s="12"/>
      <c r="M47" s="1"/>
      <c r="N47" s="5"/>
      <c r="O47" s="3"/>
      <c r="P47" s="3"/>
      <c r="Q47" s="3"/>
    </row>
    <row r="48" spans="1:17">
      <c r="A48" s="4"/>
      <c r="B48" s="4"/>
      <c r="C48" s="4"/>
      <c r="D48" s="5"/>
      <c r="E48" s="2"/>
      <c r="F48" s="2"/>
      <c r="G48" s="2"/>
      <c r="H48" s="2"/>
      <c r="I48" s="12"/>
      <c r="J48" s="12"/>
      <c r="K48" s="12"/>
      <c r="M48" s="1"/>
      <c r="N48" s="5"/>
      <c r="O48" s="3"/>
      <c r="P48" s="3"/>
      <c r="Q48" s="3"/>
    </row>
    <row r="49" spans="1:18" s="22" customFormat="1">
      <c r="A49" s="4"/>
      <c r="B49" s="4"/>
      <c r="C49" s="4"/>
      <c r="D49" s="5"/>
      <c r="E49" s="2"/>
      <c r="F49" s="2"/>
      <c r="G49" s="2"/>
      <c r="H49" s="2"/>
      <c r="I49" s="12"/>
      <c r="J49" s="12"/>
      <c r="K49" s="12"/>
      <c r="L49"/>
      <c r="M49" s="1"/>
      <c r="N49" s="5"/>
      <c r="O49" s="3"/>
      <c r="P49" s="3"/>
      <c r="Q49" s="3"/>
      <c r="R49"/>
    </row>
    <row r="50" spans="1:18">
      <c r="A50" s="4"/>
      <c r="B50" s="4"/>
      <c r="C50" s="4"/>
      <c r="D50" s="5"/>
      <c r="E50" s="2"/>
      <c r="F50" s="2"/>
      <c r="G50" s="2"/>
      <c r="H50" s="2"/>
      <c r="I50" s="12"/>
      <c r="J50" s="12"/>
      <c r="K50" s="12"/>
      <c r="M50" s="1"/>
      <c r="N50" s="5"/>
      <c r="O50" s="3"/>
      <c r="P50" s="3"/>
      <c r="Q50" s="3"/>
    </row>
    <row r="51" spans="1:18">
      <c r="A51" s="4"/>
      <c r="B51" s="4"/>
      <c r="C51" s="4"/>
      <c r="D51" s="5"/>
      <c r="E51" s="2"/>
      <c r="F51" s="2"/>
      <c r="G51" s="2"/>
      <c r="H51" s="2"/>
      <c r="I51" s="12"/>
      <c r="J51" s="12"/>
      <c r="K51" s="12"/>
      <c r="M51" s="1"/>
      <c r="N51" s="5"/>
      <c r="O51" s="3"/>
      <c r="P51" s="3"/>
      <c r="Q51" s="3"/>
    </row>
    <row r="52" spans="1:18">
      <c r="A52" s="4"/>
      <c r="B52" s="4"/>
      <c r="C52" s="4"/>
      <c r="D52" s="5"/>
      <c r="E52" s="2"/>
      <c r="F52" s="2"/>
      <c r="G52" s="2"/>
      <c r="H52" s="2"/>
      <c r="I52" s="12"/>
      <c r="J52" s="12"/>
      <c r="K52" s="12"/>
      <c r="M52" s="1"/>
      <c r="N52" s="5"/>
      <c r="O52" s="3"/>
      <c r="P52" s="3"/>
      <c r="Q52" s="3"/>
    </row>
    <row r="53" spans="1:18">
      <c r="A53" s="4"/>
      <c r="B53" s="4"/>
      <c r="C53" s="4"/>
      <c r="D53" s="5"/>
      <c r="E53" s="2"/>
      <c r="F53" s="2"/>
      <c r="G53" s="2"/>
      <c r="H53" s="2"/>
      <c r="I53" s="12"/>
      <c r="J53" s="12"/>
      <c r="K53" s="12"/>
      <c r="M53" s="1"/>
      <c r="N53" s="5"/>
      <c r="O53" s="3"/>
      <c r="P53" s="3"/>
      <c r="Q53" s="3"/>
    </row>
    <row r="54" spans="1:18">
      <c r="A54" s="4"/>
      <c r="B54" s="4"/>
      <c r="C54" s="4"/>
      <c r="D54" s="5"/>
      <c r="E54" s="2"/>
      <c r="F54" s="2"/>
      <c r="G54" s="2"/>
      <c r="H54" s="2"/>
      <c r="I54" s="12"/>
      <c r="J54" s="12"/>
      <c r="K54" s="12"/>
      <c r="M54" s="1"/>
      <c r="N54" s="5"/>
      <c r="O54" s="3"/>
      <c r="P54" s="3"/>
      <c r="Q54" s="3"/>
    </row>
    <row r="55" spans="1:18">
      <c r="A55" s="4"/>
      <c r="B55" s="4"/>
      <c r="C55" s="4"/>
      <c r="D55" s="5"/>
      <c r="E55" s="2"/>
      <c r="F55" s="2"/>
      <c r="G55" s="2"/>
      <c r="H55" s="2"/>
      <c r="I55" s="12"/>
      <c r="J55" s="12"/>
      <c r="K55" s="12"/>
      <c r="M55" s="1"/>
      <c r="N55" s="5"/>
      <c r="O55" s="3"/>
      <c r="P55" s="3"/>
      <c r="Q55" s="3"/>
    </row>
    <row r="56" spans="1:18">
      <c r="A56" s="4"/>
      <c r="B56" s="4"/>
      <c r="C56" s="4"/>
      <c r="D56" s="5"/>
      <c r="E56" s="2"/>
      <c r="F56" s="2"/>
      <c r="G56" s="2"/>
      <c r="H56" s="2"/>
      <c r="I56" s="12"/>
      <c r="J56" s="12"/>
      <c r="K56" s="12"/>
      <c r="M56" s="1"/>
      <c r="N56" s="5"/>
      <c r="O56" s="3"/>
      <c r="P56" s="3"/>
      <c r="Q56" s="3"/>
    </row>
    <row r="57" spans="1:18">
      <c r="A57" s="4"/>
      <c r="B57" s="4"/>
      <c r="C57" s="18"/>
      <c r="D57" s="5"/>
      <c r="E57" s="2"/>
      <c r="F57" s="2"/>
      <c r="G57" s="2"/>
      <c r="H57" s="2"/>
      <c r="I57" s="19"/>
      <c r="J57" s="12"/>
      <c r="K57" s="12"/>
      <c r="M57" s="1"/>
      <c r="N57" s="5"/>
      <c r="O57" s="3"/>
      <c r="P57" s="3"/>
      <c r="Q57" s="3"/>
    </row>
    <row r="58" spans="1:18">
      <c r="A58" s="4"/>
      <c r="B58" s="4"/>
      <c r="C58" s="20"/>
      <c r="D58" s="5"/>
      <c r="E58" s="2"/>
      <c r="F58" s="2"/>
      <c r="G58" s="2"/>
      <c r="H58" s="2"/>
      <c r="I58" s="21"/>
      <c r="J58" s="12"/>
      <c r="K58" s="12"/>
      <c r="M58" s="1"/>
      <c r="N58" s="5"/>
      <c r="O58" s="3"/>
      <c r="P58" s="3"/>
      <c r="Q58" s="3"/>
    </row>
    <row r="59" spans="1:18">
      <c r="A59" s="4"/>
      <c r="B59" s="4"/>
      <c r="C59" s="4"/>
      <c r="D59" s="5"/>
      <c r="E59" s="2"/>
      <c r="F59" s="2"/>
      <c r="G59" s="2"/>
      <c r="H59" s="2"/>
      <c r="I59" s="12"/>
      <c r="J59" s="12"/>
      <c r="K59" s="12"/>
      <c r="M59" s="1"/>
      <c r="N59" s="5"/>
      <c r="O59" s="3"/>
      <c r="P59" s="3"/>
      <c r="Q59" s="3"/>
    </row>
    <row r="60" spans="1:18">
      <c r="A60" s="4"/>
      <c r="B60" s="4"/>
      <c r="C60" s="4"/>
      <c r="D60" s="5"/>
      <c r="E60" s="2"/>
      <c r="F60" s="2"/>
      <c r="G60" s="2"/>
      <c r="H60" s="2"/>
      <c r="I60" s="12"/>
      <c r="J60" s="12"/>
      <c r="K60" s="12"/>
      <c r="M60" s="1"/>
      <c r="N60" s="5"/>
      <c r="O60" s="3"/>
      <c r="P60" s="3"/>
      <c r="Q60" s="3"/>
    </row>
    <row r="61" spans="1:18">
      <c r="A61" s="4"/>
      <c r="B61" s="4"/>
      <c r="C61" s="4"/>
      <c r="D61" s="5"/>
      <c r="E61" s="2"/>
      <c r="F61" s="2"/>
      <c r="G61" s="2"/>
      <c r="H61" s="2"/>
      <c r="I61" s="12"/>
      <c r="J61" s="12"/>
      <c r="K61" s="12"/>
      <c r="M61" s="1"/>
      <c r="N61" s="5"/>
      <c r="O61" s="3"/>
      <c r="P61" s="3"/>
      <c r="Q61" s="3"/>
    </row>
    <row r="62" spans="1:18">
      <c r="A62" s="4"/>
      <c r="B62" s="4"/>
      <c r="C62" s="4"/>
      <c r="D62" s="5"/>
      <c r="E62" s="2"/>
      <c r="F62" s="2"/>
      <c r="G62" s="2"/>
      <c r="H62" s="2"/>
      <c r="I62" s="12"/>
      <c r="J62" s="12"/>
      <c r="K62" s="12"/>
      <c r="M62" s="1"/>
      <c r="N62" s="5"/>
      <c r="O62" s="3"/>
      <c r="P62" s="3"/>
      <c r="Q62" s="3"/>
    </row>
    <row r="63" spans="1:18">
      <c r="A63" s="4"/>
      <c r="B63" s="4"/>
      <c r="C63" s="4"/>
      <c r="D63" s="5"/>
      <c r="E63" s="2"/>
      <c r="F63" s="2"/>
      <c r="G63" s="2"/>
      <c r="H63" s="2"/>
      <c r="I63" s="12"/>
      <c r="J63" s="12"/>
      <c r="K63" s="12"/>
      <c r="M63" s="1"/>
      <c r="N63" s="5"/>
      <c r="O63" s="3"/>
      <c r="P63" s="3"/>
      <c r="Q63" s="3"/>
    </row>
    <row r="64" spans="1:18">
      <c r="A64" s="4"/>
      <c r="B64" s="4"/>
      <c r="C64" s="4"/>
      <c r="D64" s="5"/>
      <c r="E64" s="2"/>
      <c r="F64" s="2"/>
      <c r="G64" s="2"/>
      <c r="H64" s="2"/>
      <c r="I64" s="12"/>
      <c r="J64" s="12"/>
      <c r="K64" s="12"/>
      <c r="M64" s="1"/>
      <c r="N64" s="5"/>
      <c r="O64" s="3"/>
      <c r="P64" s="3"/>
      <c r="Q64" s="3"/>
    </row>
    <row r="65" spans="1:18">
      <c r="A65" s="4"/>
      <c r="B65" s="4"/>
      <c r="C65" s="4"/>
      <c r="D65" s="5"/>
      <c r="E65" s="2"/>
      <c r="F65" s="2"/>
      <c r="G65" s="2"/>
      <c r="H65" s="2"/>
      <c r="I65" s="12"/>
      <c r="J65" s="12"/>
      <c r="K65" s="12"/>
      <c r="M65" s="1"/>
      <c r="N65" s="5"/>
      <c r="O65" s="3"/>
      <c r="P65" s="3"/>
      <c r="Q65" s="3"/>
    </row>
    <row r="66" spans="1:18">
      <c r="A66" s="4"/>
      <c r="B66" s="4"/>
      <c r="C66" s="4"/>
      <c r="D66" s="5"/>
      <c r="E66" s="2"/>
      <c r="F66" s="2"/>
      <c r="G66" s="2"/>
      <c r="H66" s="2"/>
      <c r="I66" s="12"/>
      <c r="J66" s="12"/>
      <c r="K66" s="12"/>
      <c r="M66" s="1"/>
      <c r="N66" s="5"/>
      <c r="O66" s="3"/>
      <c r="P66" s="3"/>
      <c r="Q66" s="3"/>
    </row>
    <row r="67" spans="1:18">
      <c r="A67" s="4"/>
      <c r="B67" s="4"/>
      <c r="C67" s="4"/>
      <c r="D67" s="5"/>
      <c r="E67" s="2"/>
      <c r="F67" s="2"/>
      <c r="G67" s="2"/>
      <c r="H67" s="2"/>
      <c r="I67" s="12"/>
      <c r="J67" s="12"/>
      <c r="K67" s="12"/>
      <c r="M67" s="1"/>
      <c r="N67" s="5"/>
      <c r="O67" s="3"/>
      <c r="P67" s="3"/>
      <c r="Q67" s="3"/>
    </row>
    <row r="68" spans="1:18">
      <c r="A68" s="4"/>
      <c r="B68" s="4"/>
      <c r="C68" s="4"/>
      <c r="D68" s="5"/>
      <c r="E68" s="2"/>
      <c r="F68" s="2"/>
      <c r="G68" s="2"/>
      <c r="H68" s="2"/>
      <c r="I68" s="12"/>
      <c r="J68" s="12"/>
      <c r="K68" s="12"/>
      <c r="M68" s="1"/>
      <c r="N68" s="5"/>
      <c r="O68" s="3"/>
      <c r="P68" s="3"/>
      <c r="Q68" s="3"/>
    </row>
    <row r="69" spans="1:18">
      <c r="A69" s="4"/>
      <c r="B69" s="4"/>
      <c r="C69" s="4"/>
      <c r="D69" s="5"/>
      <c r="E69" s="2"/>
      <c r="F69" s="2"/>
      <c r="G69" s="2"/>
      <c r="H69" s="2"/>
      <c r="I69" s="12"/>
      <c r="J69" s="12"/>
      <c r="K69" s="12"/>
      <c r="M69" s="1"/>
      <c r="N69" s="5"/>
      <c r="O69" s="3"/>
      <c r="P69" s="3"/>
      <c r="Q69" s="3"/>
    </row>
    <row r="70" spans="1:18">
      <c r="A70" s="4"/>
      <c r="B70" s="4"/>
      <c r="C70" s="4"/>
      <c r="D70" s="5"/>
      <c r="E70" s="2"/>
      <c r="F70" s="2"/>
      <c r="G70" s="2"/>
      <c r="H70" s="2"/>
      <c r="I70" s="12"/>
      <c r="J70" s="12"/>
      <c r="K70" s="12"/>
      <c r="M70" s="1"/>
      <c r="N70" s="5"/>
      <c r="O70" s="3"/>
      <c r="P70" s="3"/>
      <c r="Q70" s="3"/>
    </row>
    <row r="73" spans="1:18">
      <c r="R73" s="22"/>
    </row>
    <row r="78" spans="1:18" s="22" customForma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scale="97" orientation="portrait" horizontalDpi="4294967292" verticalDpi="4294967292"/>
  <colBreaks count="3" manualBreakCount="3">
    <brk id="12" max="1048575" man="1"/>
    <brk id="19" max="1048575" man="1"/>
    <brk id="26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R50L70C1</vt:lpstr>
      <vt:lpstr>R50L70C10</vt:lpstr>
      <vt:lpstr>R100L100C05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 M Laffaille</dc:creator>
  <cp:keywords/>
  <dc:description>données fournies par : Y Illiaquer ; divers élèves de MPSI 2004/2005</dc:description>
  <cp:lastModifiedBy>Jean-Michel Laffaille</cp:lastModifiedBy>
  <cp:lastPrinted>2024-08-11T19:20:23Z</cp:lastPrinted>
  <dcterms:created xsi:type="dcterms:W3CDTF">2001-12-19T08:07:17Z</dcterms:created>
  <dcterms:modified xsi:type="dcterms:W3CDTF">2024-08-11T19:20:29Z</dcterms:modified>
  <cp:category/>
</cp:coreProperties>
</file>