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date1904="1" showInkAnnotation="0" autoCompressPictures="0"/>
  <bookViews>
    <workbookView xWindow="120" yWindow="120" windowWidth="24180" windowHeight="17560" activeTab="5"/>
  </bookViews>
  <sheets>
    <sheet name="R10L100C1" sheetId="9" r:id="rId1"/>
    <sheet name="R50L100C05" sheetId="10" r:id="rId2"/>
    <sheet name="R50L100C1" sheetId="11" r:id="rId3"/>
    <sheet name="R50L100C5" sheetId="12" r:id="rId4"/>
    <sheet name="R100L100C05" sheetId="13" r:id="rId5"/>
    <sheet name="R100L100C1" sheetId="14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14" l="1"/>
  <c r="F12" i="13"/>
  <c r="F12" i="12"/>
  <c r="F12" i="11"/>
  <c r="F12" i="10"/>
  <c r="F12" i="9"/>
  <c r="O28" i="14"/>
  <c r="P28" i="14"/>
  <c r="Q28" i="14"/>
  <c r="O29" i="14"/>
  <c r="P29" i="14"/>
  <c r="Q29" i="14"/>
  <c r="I28" i="14"/>
  <c r="J28" i="14"/>
  <c r="K28" i="14"/>
  <c r="I29" i="14"/>
  <c r="J29" i="14"/>
  <c r="K29" i="14"/>
  <c r="D28" i="14"/>
  <c r="D29" i="14"/>
  <c r="C28" i="14"/>
  <c r="C29" i="14"/>
  <c r="N33" i="14"/>
  <c r="N32" i="14"/>
  <c r="N31" i="14"/>
  <c r="N30" i="14"/>
  <c r="N29" i="14"/>
  <c r="N28" i="14"/>
  <c r="N27" i="14"/>
  <c r="N26" i="14"/>
  <c r="N25" i="14"/>
  <c r="N24" i="14"/>
  <c r="N23" i="14"/>
  <c r="N22" i="14"/>
  <c r="N21" i="14"/>
  <c r="N20" i="14"/>
  <c r="N19" i="14"/>
  <c r="H33" i="14"/>
  <c r="F33" i="14"/>
  <c r="H32" i="14"/>
  <c r="F32" i="14"/>
  <c r="H31" i="14"/>
  <c r="F31" i="14"/>
  <c r="H30" i="14"/>
  <c r="F30" i="14"/>
  <c r="H29" i="14"/>
  <c r="F29" i="14"/>
  <c r="H28" i="14"/>
  <c r="F28" i="14"/>
  <c r="H27" i="14"/>
  <c r="F27" i="14"/>
  <c r="H26" i="14"/>
  <c r="F26" i="14"/>
  <c r="H25" i="14"/>
  <c r="F25" i="14"/>
  <c r="H24" i="14"/>
  <c r="F24" i="14"/>
  <c r="H23" i="14"/>
  <c r="F23" i="14"/>
  <c r="H22" i="14"/>
  <c r="F22" i="14"/>
  <c r="H21" i="14"/>
  <c r="F21" i="14"/>
  <c r="H20" i="14"/>
  <c r="F20" i="14"/>
  <c r="H19" i="14"/>
  <c r="F19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C35" i="14"/>
  <c r="Q35" i="14"/>
  <c r="K35" i="14"/>
  <c r="C34" i="14"/>
  <c r="Q34" i="14"/>
  <c r="K34" i="14"/>
  <c r="C33" i="14"/>
  <c r="Q33" i="14"/>
  <c r="P33" i="14"/>
  <c r="O33" i="14"/>
  <c r="K33" i="14"/>
  <c r="I33" i="14"/>
  <c r="J33" i="14"/>
  <c r="D33" i="14"/>
  <c r="C32" i="14"/>
  <c r="Q32" i="14"/>
  <c r="P32" i="14"/>
  <c r="O32" i="14"/>
  <c r="K32" i="14"/>
  <c r="I32" i="14"/>
  <c r="J32" i="14"/>
  <c r="D32" i="14"/>
  <c r="C31" i="14"/>
  <c r="Q31" i="14"/>
  <c r="P31" i="14"/>
  <c r="O31" i="14"/>
  <c r="K31" i="14"/>
  <c r="I31" i="14"/>
  <c r="J31" i="14"/>
  <c r="D31" i="14"/>
  <c r="C30" i="14"/>
  <c r="Q30" i="14"/>
  <c r="P30" i="14"/>
  <c r="O30" i="14"/>
  <c r="K30" i="14"/>
  <c r="I30" i="14"/>
  <c r="J30" i="14"/>
  <c r="D30" i="14"/>
  <c r="C27" i="14"/>
  <c r="Q27" i="14"/>
  <c r="P27" i="14"/>
  <c r="O27" i="14"/>
  <c r="K27" i="14"/>
  <c r="I27" i="14"/>
  <c r="J27" i="14"/>
  <c r="D27" i="14"/>
  <c r="C26" i="14"/>
  <c r="Q26" i="14"/>
  <c r="P26" i="14"/>
  <c r="O26" i="14"/>
  <c r="K26" i="14"/>
  <c r="I26" i="14"/>
  <c r="J26" i="14"/>
  <c r="D26" i="14"/>
  <c r="C25" i="14"/>
  <c r="Q25" i="14"/>
  <c r="P25" i="14"/>
  <c r="O25" i="14"/>
  <c r="K25" i="14"/>
  <c r="I25" i="14"/>
  <c r="J25" i="14"/>
  <c r="D25" i="14"/>
  <c r="C24" i="14"/>
  <c r="Q24" i="14"/>
  <c r="P24" i="14"/>
  <c r="O24" i="14"/>
  <c r="K24" i="14"/>
  <c r="I24" i="14"/>
  <c r="J24" i="14"/>
  <c r="D24" i="14"/>
  <c r="C23" i="14"/>
  <c r="Q23" i="14"/>
  <c r="P23" i="14"/>
  <c r="O23" i="14"/>
  <c r="K23" i="14"/>
  <c r="I23" i="14"/>
  <c r="J23" i="14"/>
  <c r="D23" i="14"/>
  <c r="C22" i="14"/>
  <c r="Q22" i="14"/>
  <c r="P22" i="14"/>
  <c r="O22" i="14"/>
  <c r="K22" i="14"/>
  <c r="I22" i="14"/>
  <c r="J22" i="14"/>
  <c r="D22" i="14"/>
  <c r="C21" i="14"/>
  <c r="Q21" i="14"/>
  <c r="P21" i="14"/>
  <c r="O21" i="14"/>
  <c r="K21" i="14"/>
  <c r="I21" i="14"/>
  <c r="J21" i="14"/>
  <c r="D21" i="14"/>
  <c r="C20" i="14"/>
  <c r="Q20" i="14"/>
  <c r="P20" i="14"/>
  <c r="O20" i="14"/>
  <c r="K20" i="14"/>
  <c r="I20" i="14"/>
  <c r="J20" i="14"/>
  <c r="D20" i="14"/>
  <c r="C19" i="14"/>
  <c r="Q19" i="14"/>
  <c r="P19" i="14"/>
  <c r="O19" i="14"/>
  <c r="K19" i="14"/>
  <c r="I19" i="14"/>
  <c r="J19" i="14"/>
  <c r="D19" i="14"/>
  <c r="E12" i="14"/>
  <c r="N30" i="13"/>
  <c r="N29" i="13"/>
  <c r="N28" i="13"/>
  <c r="N27" i="13"/>
  <c r="N26" i="13"/>
  <c r="N25" i="13"/>
  <c r="N24" i="13"/>
  <c r="N23" i="13"/>
  <c r="N22" i="13"/>
  <c r="N21" i="13"/>
  <c r="N20" i="13"/>
  <c r="N19" i="13"/>
  <c r="H30" i="13"/>
  <c r="F30" i="13"/>
  <c r="H29" i="13"/>
  <c r="F29" i="13"/>
  <c r="H28" i="13"/>
  <c r="F28" i="13"/>
  <c r="H27" i="13"/>
  <c r="F27" i="13"/>
  <c r="H26" i="13"/>
  <c r="F26" i="13"/>
  <c r="H25" i="13"/>
  <c r="F25" i="13"/>
  <c r="H24" i="13"/>
  <c r="F24" i="13"/>
  <c r="H23" i="13"/>
  <c r="F23" i="13"/>
  <c r="H22" i="13"/>
  <c r="F22" i="13"/>
  <c r="H21" i="13"/>
  <c r="F21" i="13"/>
  <c r="H20" i="13"/>
  <c r="F20" i="13"/>
  <c r="H19" i="13"/>
  <c r="F19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C33" i="13"/>
  <c r="Q33" i="13"/>
  <c r="K33" i="13"/>
  <c r="C32" i="13"/>
  <c r="Q32" i="13"/>
  <c r="K32" i="13"/>
  <c r="C31" i="13"/>
  <c r="Q31" i="13"/>
  <c r="N31" i="13"/>
  <c r="P31" i="13"/>
  <c r="O31" i="13"/>
  <c r="K31" i="13"/>
  <c r="F31" i="13"/>
  <c r="H31" i="13"/>
  <c r="I31" i="13"/>
  <c r="J31" i="13"/>
  <c r="B31" i="13"/>
  <c r="D31" i="13"/>
  <c r="C30" i="13"/>
  <c r="Q30" i="13"/>
  <c r="P30" i="13"/>
  <c r="O30" i="13"/>
  <c r="K30" i="13"/>
  <c r="I30" i="13"/>
  <c r="J30" i="13"/>
  <c r="D30" i="13"/>
  <c r="C29" i="13"/>
  <c r="Q29" i="13"/>
  <c r="P29" i="13"/>
  <c r="O29" i="13"/>
  <c r="K29" i="13"/>
  <c r="I29" i="13"/>
  <c r="J29" i="13"/>
  <c r="D29" i="13"/>
  <c r="C28" i="13"/>
  <c r="Q28" i="13"/>
  <c r="P28" i="13"/>
  <c r="O28" i="13"/>
  <c r="K28" i="13"/>
  <c r="I28" i="13"/>
  <c r="J28" i="13"/>
  <c r="D28" i="13"/>
  <c r="C27" i="13"/>
  <c r="Q27" i="13"/>
  <c r="P27" i="13"/>
  <c r="O27" i="13"/>
  <c r="K27" i="13"/>
  <c r="I27" i="13"/>
  <c r="J27" i="13"/>
  <c r="D27" i="13"/>
  <c r="C26" i="13"/>
  <c r="Q26" i="13"/>
  <c r="P26" i="13"/>
  <c r="O26" i="13"/>
  <c r="K26" i="13"/>
  <c r="I26" i="13"/>
  <c r="J26" i="13"/>
  <c r="D26" i="13"/>
  <c r="C25" i="13"/>
  <c r="Q25" i="13"/>
  <c r="P25" i="13"/>
  <c r="O25" i="13"/>
  <c r="K25" i="13"/>
  <c r="I25" i="13"/>
  <c r="J25" i="13"/>
  <c r="D25" i="13"/>
  <c r="C24" i="13"/>
  <c r="Q24" i="13"/>
  <c r="P24" i="13"/>
  <c r="O24" i="13"/>
  <c r="K24" i="13"/>
  <c r="I24" i="13"/>
  <c r="J24" i="13"/>
  <c r="D24" i="13"/>
  <c r="C23" i="13"/>
  <c r="Q23" i="13"/>
  <c r="P23" i="13"/>
  <c r="O23" i="13"/>
  <c r="K23" i="13"/>
  <c r="I23" i="13"/>
  <c r="J23" i="13"/>
  <c r="D23" i="13"/>
  <c r="C22" i="13"/>
  <c r="Q22" i="13"/>
  <c r="P22" i="13"/>
  <c r="O22" i="13"/>
  <c r="K22" i="13"/>
  <c r="I22" i="13"/>
  <c r="J22" i="13"/>
  <c r="D22" i="13"/>
  <c r="C21" i="13"/>
  <c r="Q21" i="13"/>
  <c r="P21" i="13"/>
  <c r="O21" i="13"/>
  <c r="K21" i="13"/>
  <c r="I21" i="13"/>
  <c r="J21" i="13"/>
  <c r="D21" i="13"/>
  <c r="C20" i="13"/>
  <c r="Q20" i="13"/>
  <c r="P20" i="13"/>
  <c r="O20" i="13"/>
  <c r="K20" i="13"/>
  <c r="I20" i="13"/>
  <c r="J20" i="13"/>
  <c r="D20" i="13"/>
  <c r="C19" i="13"/>
  <c r="Q19" i="13"/>
  <c r="P19" i="13"/>
  <c r="O19" i="13"/>
  <c r="K19" i="13"/>
  <c r="I19" i="13"/>
  <c r="J19" i="13"/>
  <c r="D19" i="13"/>
  <c r="E12" i="13"/>
  <c r="N41" i="12"/>
  <c r="N40" i="12"/>
  <c r="N39" i="12"/>
  <c r="H41" i="12"/>
  <c r="F41" i="12"/>
  <c r="H40" i="12"/>
  <c r="F40" i="12"/>
  <c r="H39" i="12"/>
  <c r="F39" i="12"/>
  <c r="B41" i="12"/>
  <c r="B40" i="12"/>
  <c r="B39" i="12"/>
  <c r="B37" i="12"/>
  <c r="B38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19" i="12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19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20" i="11"/>
  <c r="H19" i="11"/>
  <c r="F32" i="11"/>
  <c r="F33" i="11"/>
  <c r="F34" i="11"/>
  <c r="F35" i="11"/>
  <c r="F36" i="11"/>
  <c r="F37" i="11"/>
  <c r="F38" i="11"/>
  <c r="F39" i="11"/>
  <c r="F40" i="11"/>
  <c r="F41" i="11"/>
  <c r="F42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28" i="10"/>
  <c r="F19" i="11"/>
  <c r="H38" i="12"/>
  <c r="F38" i="12"/>
  <c r="H37" i="12"/>
  <c r="F37" i="12"/>
  <c r="H36" i="12"/>
  <c r="F36" i="12"/>
  <c r="H35" i="12"/>
  <c r="F35" i="12"/>
  <c r="H34" i="12"/>
  <c r="F34" i="12"/>
  <c r="H33" i="12"/>
  <c r="F33" i="12"/>
  <c r="H32" i="12"/>
  <c r="F32" i="12"/>
  <c r="H31" i="12"/>
  <c r="F31" i="12"/>
  <c r="H30" i="12"/>
  <c r="F30" i="12"/>
  <c r="H29" i="12"/>
  <c r="F29" i="12"/>
  <c r="H28" i="12"/>
  <c r="F28" i="12"/>
  <c r="H27" i="12"/>
  <c r="F27" i="12"/>
  <c r="H26" i="12"/>
  <c r="F26" i="12"/>
  <c r="H25" i="12"/>
  <c r="F25" i="12"/>
  <c r="H24" i="12"/>
  <c r="F24" i="12"/>
  <c r="H23" i="12"/>
  <c r="F23" i="12"/>
  <c r="H22" i="12"/>
  <c r="F22" i="12"/>
  <c r="H21" i="12"/>
  <c r="F21" i="12"/>
  <c r="H20" i="12"/>
  <c r="F20" i="12"/>
  <c r="H19" i="12"/>
  <c r="F19" i="12"/>
  <c r="C43" i="12"/>
  <c r="Q43" i="12"/>
  <c r="K43" i="12"/>
  <c r="C42" i="12"/>
  <c r="Q42" i="12"/>
  <c r="K42" i="12"/>
  <c r="C41" i="12"/>
  <c r="Q41" i="12"/>
  <c r="P41" i="12"/>
  <c r="O41" i="12"/>
  <c r="K41" i="12"/>
  <c r="I41" i="12"/>
  <c r="J41" i="12"/>
  <c r="D41" i="12"/>
  <c r="C40" i="12"/>
  <c r="Q40" i="12"/>
  <c r="P40" i="12"/>
  <c r="O40" i="12"/>
  <c r="K40" i="12"/>
  <c r="I40" i="12"/>
  <c r="J40" i="12"/>
  <c r="D40" i="12"/>
  <c r="C39" i="12"/>
  <c r="Q39" i="12"/>
  <c r="P39" i="12"/>
  <c r="O39" i="12"/>
  <c r="K39" i="12"/>
  <c r="I39" i="12"/>
  <c r="J39" i="12"/>
  <c r="D39" i="12"/>
  <c r="C38" i="12"/>
  <c r="Q38" i="12"/>
  <c r="N38" i="12"/>
  <c r="P38" i="12"/>
  <c r="O38" i="12"/>
  <c r="K38" i="12"/>
  <c r="I38" i="12"/>
  <c r="J38" i="12"/>
  <c r="D38" i="12"/>
  <c r="C37" i="12"/>
  <c r="Q37" i="12"/>
  <c r="N37" i="12"/>
  <c r="P37" i="12"/>
  <c r="O37" i="12"/>
  <c r="K37" i="12"/>
  <c r="I37" i="12"/>
  <c r="J37" i="12"/>
  <c r="D37" i="12"/>
  <c r="C36" i="12"/>
  <c r="Q36" i="12"/>
  <c r="N36" i="12"/>
  <c r="P36" i="12"/>
  <c r="O36" i="12"/>
  <c r="K36" i="12"/>
  <c r="I36" i="12"/>
  <c r="J36" i="12"/>
  <c r="D36" i="12"/>
  <c r="C35" i="12"/>
  <c r="Q35" i="12"/>
  <c r="N35" i="12"/>
  <c r="P35" i="12"/>
  <c r="O35" i="12"/>
  <c r="K35" i="12"/>
  <c r="I35" i="12"/>
  <c r="J35" i="12"/>
  <c r="D35" i="12"/>
  <c r="C34" i="12"/>
  <c r="Q34" i="12"/>
  <c r="N34" i="12"/>
  <c r="P34" i="12"/>
  <c r="O34" i="12"/>
  <c r="K34" i="12"/>
  <c r="I34" i="12"/>
  <c r="J34" i="12"/>
  <c r="D34" i="12"/>
  <c r="C33" i="12"/>
  <c r="Q33" i="12"/>
  <c r="N33" i="12"/>
  <c r="P33" i="12"/>
  <c r="O33" i="12"/>
  <c r="K33" i="12"/>
  <c r="I33" i="12"/>
  <c r="J33" i="12"/>
  <c r="D33" i="12"/>
  <c r="C32" i="12"/>
  <c r="Q32" i="12"/>
  <c r="N32" i="12"/>
  <c r="P32" i="12"/>
  <c r="O32" i="12"/>
  <c r="K32" i="12"/>
  <c r="I32" i="12"/>
  <c r="J32" i="12"/>
  <c r="D32" i="12"/>
  <c r="C31" i="12"/>
  <c r="Q31" i="12"/>
  <c r="N31" i="12"/>
  <c r="P31" i="12"/>
  <c r="O31" i="12"/>
  <c r="K31" i="12"/>
  <c r="I31" i="12"/>
  <c r="J31" i="12"/>
  <c r="D31" i="12"/>
  <c r="C30" i="12"/>
  <c r="Q30" i="12"/>
  <c r="N30" i="12"/>
  <c r="P30" i="12"/>
  <c r="O30" i="12"/>
  <c r="K30" i="12"/>
  <c r="I30" i="12"/>
  <c r="J30" i="12"/>
  <c r="D30" i="12"/>
  <c r="C29" i="12"/>
  <c r="Q29" i="12"/>
  <c r="N29" i="12"/>
  <c r="P29" i="12"/>
  <c r="O29" i="12"/>
  <c r="K29" i="12"/>
  <c r="I29" i="12"/>
  <c r="J29" i="12"/>
  <c r="D29" i="12"/>
  <c r="C28" i="12"/>
  <c r="Q28" i="12"/>
  <c r="N28" i="12"/>
  <c r="P28" i="12"/>
  <c r="O28" i="12"/>
  <c r="K28" i="12"/>
  <c r="I28" i="12"/>
  <c r="J28" i="12"/>
  <c r="D28" i="12"/>
  <c r="C27" i="12"/>
  <c r="Q27" i="12"/>
  <c r="N27" i="12"/>
  <c r="P27" i="12"/>
  <c r="O27" i="12"/>
  <c r="K27" i="12"/>
  <c r="I27" i="12"/>
  <c r="J27" i="12"/>
  <c r="D27" i="12"/>
  <c r="C26" i="12"/>
  <c r="Q26" i="12"/>
  <c r="N26" i="12"/>
  <c r="P26" i="12"/>
  <c r="O26" i="12"/>
  <c r="K26" i="12"/>
  <c r="I26" i="12"/>
  <c r="J26" i="12"/>
  <c r="D26" i="12"/>
  <c r="C25" i="12"/>
  <c r="Q25" i="12"/>
  <c r="N25" i="12"/>
  <c r="P25" i="12"/>
  <c r="O25" i="12"/>
  <c r="K25" i="12"/>
  <c r="I25" i="12"/>
  <c r="J25" i="12"/>
  <c r="D25" i="12"/>
  <c r="C24" i="12"/>
  <c r="Q24" i="12"/>
  <c r="N24" i="12"/>
  <c r="P24" i="12"/>
  <c r="O24" i="12"/>
  <c r="K24" i="12"/>
  <c r="I24" i="12"/>
  <c r="J24" i="12"/>
  <c r="D24" i="12"/>
  <c r="C23" i="12"/>
  <c r="Q23" i="12"/>
  <c r="N23" i="12"/>
  <c r="P23" i="12"/>
  <c r="O23" i="12"/>
  <c r="K23" i="12"/>
  <c r="I23" i="12"/>
  <c r="J23" i="12"/>
  <c r="D23" i="12"/>
  <c r="C22" i="12"/>
  <c r="Q22" i="12"/>
  <c r="N22" i="12"/>
  <c r="P22" i="12"/>
  <c r="O22" i="12"/>
  <c r="K22" i="12"/>
  <c r="I22" i="12"/>
  <c r="J22" i="12"/>
  <c r="D22" i="12"/>
  <c r="C21" i="12"/>
  <c r="Q21" i="12"/>
  <c r="N21" i="12"/>
  <c r="P21" i="12"/>
  <c r="O21" i="12"/>
  <c r="K21" i="12"/>
  <c r="I21" i="12"/>
  <c r="J21" i="12"/>
  <c r="D21" i="12"/>
  <c r="C20" i="12"/>
  <c r="Q20" i="12"/>
  <c r="N20" i="12"/>
  <c r="P20" i="12"/>
  <c r="O20" i="12"/>
  <c r="K20" i="12"/>
  <c r="I20" i="12"/>
  <c r="J20" i="12"/>
  <c r="D20" i="12"/>
  <c r="C19" i="12"/>
  <c r="Q19" i="12"/>
  <c r="N19" i="12"/>
  <c r="P19" i="12"/>
  <c r="O19" i="12"/>
  <c r="K19" i="12"/>
  <c r="I19" i="12"/>
  <c r="J19" i="12"/>
  <c r="D19" i="12"/>
  <c r="E12" i="12"/>
  <c r="C44" i="11"/>
  <c r="Q44" i="11"/>
  <c r="K44" i="11"/>
  <c r="C43" i="11"/>
  <c r="Q43" i="11"/>
  <c r="K43" i="11"/>
  <c r="C42" i="11"/>
  <c r="Q42" i="11"/>
  <c r="P42" i="11"/>
  <c r="O42" i="11"/>
  <c r="K42" i="11"/>
  <c r="I42" i="11"/>
  <c r="J42" i="11"/>
  <c r="D42" i="11"/>
  <c r="C41" i="11"/>
  <c r="Q41" i="11"/>
  <c r="P41" i="11"/>
  <c r="O41" i="11"/>
  <c r="K41" i="11"/>
  <c r="I41" i="11"/>
  <c r="J41" i="11"/>
  <c r="D41" i="11"/>
  <c r="C40" i="11"/>
  <c r="Q40" i="11"/>
  <c r="P40" i="11"/>
  <c r="O40" i="11"/>
  <c r="K40" i="11"/>
  <c r="I40" i="11"/>
  <c r="J40" i="11"/>
  <c r="D40" i="11"/>
  <c r="C39" i="11"/>
  <c r="Q39" i="11"/>
  <c r="P39" i="11"/>
  <c r="O39" i="11"/>
  <c r="K39" i="11"/>
  <c r="I39" i="11"/>
  <c r="J39" i="11"/>
  <c r="D39" i="11"/>
  <c r="C38" i="11"/>
  <c r="Q38" i="11"/>
  <c r="P38" i="11"/>
  <c r="O38" i="11"/>
  <c r="K38" i="11"/>
  <c r="I38" i="11"/>
  <c r="J38" i="11"/>
  <c r="D38" i="11"/>
  <c r="C37" i="11"/>
  <c r="Q37" i="11"/>
  <c r="P37" i="11"/>
  <c r="O37" i="11"/>
  <c r="K37" i="11"/>
  <c r="I37" i="11"/>
  <c r="J37" i="11"/>
  <c r="D37" i="11"/>
  <c r="C36" i="11"/>
  <c r="Q36" i="11"/>
  <c r="P36" i="11"/>
  <c r="O36" i="11"/>
  <c r="K36" i="11"/>
  <c r="I36" i="11"/>
  <c r="J36" i="11"/>
  <c r="D36" i="11"/>
  <c r="C35" i="11"/>
  <c r="Q35" i="11"/>
  <c r="P35" i="11"/>
  <c r="O35" i="11"/>
  <c r="K35" i="11"/>
  <c r="I35" i="11"/>
  <c r="J35" i="11"/>
  <c r="D35" i="11"/>
  <c r="C34" i="11"/>
  <c r="Q34" i="11"/>
  <c r="P34" i="11"/>
  <c r="O34" i="11"/>
  <c r="K34" i="11"/>
  <c r="I34" i="11"/>
  <c r="J34" i="11"/>
  <c r="D34" i="11"/>
  <c r="C33" i="11"/>
  <c r="Q33" i="11"/>
  <c r="P33" i="11"/>
  <c r="O33" i="11"/>
  <c r="K33" i="11"/>
  <c r="I33" i="11"/>
  <c r="J33" i="11"/>
  <c r="D33" i="11"/>
  <c r="C32" i="11"/>
  <c r="Q32" i="11"/>
  <c r="P32" i="11"/>
  <c r="O32" i="11"/>
  <c r="K32" i="11"/>
  <c r="I32" i="11"/>
  <c r="J32" i="11"/>
  <c r="D32" i="11"/>
  <c r="C31" i="11"/>
  <c r="Q31" i="11"/>
  <c r="P31" i="11"/>
  <c r="O31" i="11"/>
  <c r="K31" i="11"/>
  <c r="I31" i="11"/>
  <c r="J31" i="11"/>
  <c r="D31" i="11"/>
  <c r="C30" i="11"/>
  <c r="Q30" i="11"/>
  <c r="P30" i="11"/>
  <c r="O30" i="11"/>
  <c r="K30" i="11"/>
  <c r="I30" i="11"/>
  <c r="J30" i="11"/>
  <c r="D30" i="11"/>
  <c r="C29" i="11"/>
  <c r="Q29" i="11"/>
  <c r="P29" i="11"/>
  <c r="O29" i="11"/>
  <c r="K29" i="11"/>
  <c r="I29" i="11"/>
  <c r="J29" i="11"/>
  <c r="D29" i="11"/>
  <c r="C28" i="11"/>
  <c r="Q28" i="11"/>
  <c r="P28" i="11"/>
  <c r="O28" i="11"/>
  <c r="K28" i="11"/>
  <c r="I28" i="11"/>
  <c r="J28" i="11"/>
  <c r="D28" i="11"/>
  <c r="C27" i="11"/>
  <c r="Q27" i="11"/>
  <c r="P27" i="11"/>
  <c r="O27" i="11"/>
  <c r="K27" i="11"/>
  <c r="I27" i="11"/>
  <c r="J27" i="11"/>
  <c r="D27" i="11"/>
  <c r="C26" i="11"/>
  <c r="Q26" i="11"/>
  <c r="P26" i="11"/>
  <c r="O26" i="11"/>
  <c r="K26" i="11"/>
  <c r="I26" i="11"/>
  <c r="J26" i="11"/>
  <c r="D26" i="11"/>
  <c r="C25" i="11"/>
  <c r="Q25" i="11"/>
  <c r="P25" i="11"/>
  <c r="O25" i="11"/>
  <c r="K25" i="11"/>
  <c r="I25" i="11"/>
  <c r="J25" i="11"/>
  <c r="D25" i="11"/>
  <c r="C24" i="11"/>
  <c r="Q24" i="11"/>
  <c r="P24" i="11"/>
  <c r="O24" i="11"/>
  <c r="K24" i="11"/>
  <c r="I24" i="11"/>
  <c r="J24" i="11"/>
  <c r="D24" i="11"/>
  <c r="C23" i="11"/>
  <c r="Q23" i="11"/>
  <c r="P23" i="11"/>
  <c r="O23" i="11"/>
  <c r="K23" i="11"/>
  <c r="I23" i="11"/>
  <c r="J23" i="11"/>
  <c r="D23" i="11"/>
  <c r="C22" i="11"/>
  <c r="Q22" i="11"/>
  <c r="P22" i="11"/>
  <c r="O22" i="11"/>
  <c r="K22" i="11"/>
  <c r="I22" i="11"/>
  <c r="J22" i="11"/>
  <c r="D22" i="11"/>
  <c r="C21" i="11"/>
  <c r="Q21" i="11"/>
  <c r="P21" i="11"/>
  <c r="O21" i="11"/>
  <c r="K21" i="11"/>
  <c r="I21" i="11"/>
  <c r="J21" i="11"/>
  <c r="D21" i="11"/>
  <c r="C20" i="11"/>
  <c r="Q20" i="11"/>
  <c r="P20" i="11"/>
  <c r="O20" i="11"/>
  <c r="K20" i="11"/>
  <c r="I20" i="11"/>
  <c r="J20" i="11"/>
  <c r="D20" i="11"/>
  <c r="C19" i="11"/>
  <c r="Q19" i="11"/>
  <c r="P19" i="11"/>
  <c r="O19" i="11"/>
  <c r="K19" i="11"/>
  <c r="I19" i="11"/>
  <c r="J19" i="11"/>
  <c r="D19" i="11"/>
  <c r="E12" i="11"/>
  <c r="C32" i="10"/>
  <c r="Q32" i="10"/>
  <c r="N32" i="10"/>
  <c r="P32" i="10"/>
  <c r="O32" i="10"/>
  <c r="K32" i="10"/>
  <c r="F32" i="10"/>
  <c r="H32" i="10"/>
  <c r="I32" i="10"/>
  <c r="J32" i="10"/>
  <c r="B32" i="10"/>
  <c r="D32" i="10"/>
  <c r="C31" i="10"/>
  <c r="Q31" i="10"/>
  <c r="N31" i="10"/>
  <c r="P31" i="10"/>
  <c r="O31" i="10"/>
  <c r="K31" i="10"/>
  <c r="F31" i="10"/>
  <c r="H31" i="10"/>
  <c r="I31" i="10"/>
  <c r="J31" i="10"/>
  <c r="B31" i="10"/>
  <c r="D31" i="10"/>
  <c r="C30" i="10"/>
  <c r="Q30" i="10"/>
  <c r="N30" i="10"/>
  <c r="P30" i="10"/>
  <c r="O30" i="10"/>
  <c r="K30" i="10"/>
  <c r="F30" i="10"/>
  <c r="H30" i="10"/>
  <c r="I30" i="10"/>
  <c r="J30" i="10"/>
  <c r="B30" i="10"/>
  <c r="D30" i="10"/>
  <c r="N29" i="10"/>
  <c r="N28" i="10"/>
  <c r="N27" i="10"/>
  <c r="N26" i="10"/>
  <c r="N25" i="10"/>
  <c r="N24" i="10"/>
  <c r="N23" i="10"/>
  <c r="N22" i="10"/>
  <c r="N21" i="10"/>
  <c r="N20" i="10"/>
  <c r="N19" i="10"/>
  <c r="H29" i="10"/>
  <c r="H28" i="10"/>
  <c r="H27" i="10"/>
  <c r="H26" i="10"/>
  <c r="H25" i="10"/>
  <c r="H24" i="10"/>
  <c r="H23" i="10"/>
  <c r="H22" i="10"/>
  <c r="H21" i="10"/>
  <c r="H20" i="10"/>
  <c r="H19" i="10"/>
  <c r="F29" i="10"/>
  <c r="F27" i="10"/>
  <c r="F26" i="10"/>
  <c r="F25" i="10"/>
  <c r="F24" i="10"/>
  <c r="F23" i="10"/>
  <c r="F22" i="10"/>
  <c r="F21" i="10"/>
  <c r="F20" i="10"/>
  <c r="F19" i="10"/>
  <c r="B29" i="10"/>
  <c r="B28" i="10"/>
  <c r="B27" i="10"/>
  <c r="B26" i="10"/>
  <c r="B25" i="10"/>
  <c r="B24" i="10"/>
  <c r="B23" i="10"/>
  <c r="B22" i="10"/>
  <c r="B21" i="10"/>
  <c r="B20" i="10"/>
  <c r="B19" i="10"/>
  <c r="C34" i="10"/>
  <c r="Q34" i="10"/>
  <c r="K34" i="10"/>
  <c r="C33" i="10"/>
  <c r="Q33" i="10"/>
  <c r="K33" i="10"/>
  <c r="C29" i="10"/>
  <c r="Q29" i="10"/>
  <c r="P29" i="10"/>
  <c r="O29" i="10"/>
  <c r="K29" i="10"/>
  <c r="I29" i="10"/>
  <c r="J29" i="10"/>
  <c r="D29" i="10"/>
  <c r="C28" i="10"/>
  <c r="Q28" i="10"/>
  <c r="P28" i="10"/>
  <c r="O28" i="10"/>
  <c r="K28" i="10"/>
  <c r="I28" i="10"/>
  <c r="J28" i="10"/>
  <c r="D28" i="10"/>
  <c r="C27" i="10"/>
  <c r="Q27" i="10"/>
  <c r="P27" i="10"/>
  <c r="O27" i="10"/>
  <c r="K27" i="10"/>
  <c r="I27" i="10"/>
  <c r="J27" i="10"/>
  <c r="D27" i="10"/>
  <c r="C26" i="10"/>
  <c r="Q26" i="10"/>
  <c r="P26" i="10"/>
  <c r="O26" i="10"/>
  <c r="K26" i="10"/>
  <c r="I26" i="10"/>
  <c r="J26" i="10"/>
  <c r="D26" i="10"/>
  <c r="C25" i="10"/>
  <c r="Q25" i="10"/>
  <c r="P25" i="10"/>
  <c r="O25" i="10"/>
  <c r="K25" i="10"/>
  <c r="I25" i="10"/>
  <c r="J25" i="10"/>
  <c r="D25" i="10"/>
  <c r="C24" i="10"/>
  <c r="Q24" i="10"/>
  <c r="P24" i="10"/>
  <c r="O24" i="10"/>
  <c r="K24" i="10"/>
  <c r="I24" i="10"/>
  <c r="J24" i="10"/>
  <c r="D24" i="10"/>
  <c r="C23" i="10"/>
  <c r="Q23" i="10"/>
  <c r="P23" i="10"/>
  <c r="O23" i="10"/>
  <c r="K23" i="10"/>
  <c r="I23" i="10"/>
  <c r="J23" i="10"/>
  <c r="D23" i="10"/>
  <c r="C22" i="10"/>
  <c r="Q22" i="10"/>
  <c r="P22" i="10"/>
  <c r="O22" i="10"/>
  <c r="K22" i="10"/>
  <c r="I22" i="10"/>
  <c r="J22" i="10"/>
  <c r="D22" i="10"/>
  <c r="C21" i="10"/>
  <c r="Q21" i="10"/>
  <c r="P21" i="10"/>
  <c r="O21" i="10"/>
  <c r="K21" i="10"/>
  <c r="I21" i="10"/>
  <c r="J21" i="10"/>
  <c r="D21" i="10"/>
  <c r="C20" i="10"/>
  <c r="Q20" i="10"/>
  <c r="P20" i="10"/>
  <c r="O20" i="10"/>
  <c r="K20" i="10"/>
  <c r="I20" i="10"/>
  <c r="J20" i="10"/>
  <c r="D20" i="10"/>
  <c r="C19" i="10"/>
  <c r="Q19" i="10"/>
  <c r="P19" i="10"/>
  <c r="O19" i="10"/>
  <c r="K19" i="10"/>
  <c r="I19" i="10"/>
  <c r="J19" i="10"/>
  <c r="D19" i="10"/>
  <c r="E12" i="10"/>
  <c r="I30" i="9"/>
  <c r="N41" i="9"/>
  <c r="N40" i="9"/>
  <c r="N39" i="9"/>
  <c r="N38" i="9"/>
  <c r="N37" i="9"/>
  <c r="N36" i="9"/>
  <c r="N35" i="9"/>
  <c r="N34" i="9"/>
  <c r="N33" i="9"/>
  <c r="N32" i="9"/>
  <c r="H41" i="9"/>
  <c r="F41" i="9"/>
  <c r="H40" i="9"/>
  <c r="F40" i="9"/>
  <c r="H39" i="9"/>
  <c r="F39" i="9"/>
  <c r="H38" i="9"/>
  <c r="F38" i="9"/>
  <c r="H37" i="9"/>
  <c r="F37" i="9"/>
  <c r="H36" i="9"/>
  <c r="F36" i="9"/>
  <c r="H35" i="9"/>
  <c r="F35" i="9"/>
  <c r="H34" i="9"/>
  <c r="F34" i="9"/>
  <c r="H33" i="9"/>
  <c r="F33" i="9"/>
  <c r="H32" i="9"/>
  <c r="F32" i="9"/>
  <c r="B41" i="9"/>
  <c r="B40" i="9"/>
  <c r="B39" i="9"/>
  <c r="B38" i="9"/>
  <c r="B37" i="9"/>
  <c r="B36" i="9"/>
  <c r="B35" i="9"/>
  <c r="B34" i="9"/>
  <c r="B33" i="9"/>
  <c r="B32" i="9"/>
  <c r="N44" i="9"/>
  <c r="N43" i="9"/>
  <c r="N42" i="9"/>
  <c r="H44" i="9"/>
  <c r="F44" i="9"/>
  <c r="H43" i="9"/>
  <c r="F43" i="9"/>
  <c r="H42" i="9"/>
  <c r="F42" i="9"/>
  <c r="B44" i="9"/>
  <c r="B43" i="9"/>
  <c r="B4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F19" i="9"/>
  <c r="F31" i="9"/>
  <c r="F30" i="9"/>
  <c r="F29" i="9"/>
  <c r="F28" i="9"/>
  <c r="F27" i="9"/>
  <c r="F26" i="9"/>
  <c r="F25" i="9"/>
  <c r="F24" i="9"/>
  <c r="F23" i="9"/>
  <c r="F22" i="9"/>
  <c r="F21" i="9"/>
  <c r="F20" i="9"/>
  <c r="C46" i="9"/>
  <c r="Q46" i="9"/>
  <c r="K46" i="9"/>
  <c r="C45" i="9"/>
  <c r="Q45" i="9"/>
  <c r="K45" i="9"/>
  <c r="C44" i="9"/>
  <c r="Q44" i="9"/>
  <c r="P44" i="9"/>
  <c r="O44" i="9"/>
  <c r="K44" i="9"/>
  <c r="I44" i="9"/>
  <c r="J44" i="9"/>
  <c r="D44" i="9"/>
  <c r="C43" i="9"/>
  <c r="Q43" i="9"/>
  <c r="P43" i="9"/>
  <c r="O43" i="9"/>
  <c r="K43" i="9"/>
  <c r="I43" i="9"/>
  <c r="J43" i="9"/>
  <c r="D43" i="9"/>
  <c r="C42" i="9"/>
  <c r="Q42" i="9"/>
  <c r="P42" i="9"/>
  <c r="O42" i="9"/>
  <c r="K42" i="9"/>
  <c r="I42" i="9"/>
  <c r="J42" i="9"/>
  <c r="D42" i="9"/>
  <c r="C41" i="9"/>
  <c r="Q41" i="9"/>
  <c r="P41" i="9"/>
  <c r="O41" i="9"/>
  <c r="K41" i="9"/>
  <c r="I41" i="9"/>
  <c r="J41" i="9"/>
  <c r="D41" i="9"/>
  <c r="C40" i="9"/>
  <c r="Q40" i="9"/>
  <c r="P40" i="9"/>
  <c r="O40" i="9"/>
  <c r="K40" i="9"/>
  <c r="I40" i="9"/>
  <c r="J40" i="9"/>
  <c r="D40" i="9"/>
  <c r="C39" i="9"/>
  <c r="Q39" i="9"/>
  <c r="P39" i="9"/>
  <c r="O39" i="9"/>
  <c r="K39" i="9"/>
  <c r="I39" i="9"/>
  <c r="J39" i="9"/>
  <c r="D39" i="9"/>
  <c r="C38" i="9"/>
  <c r="Q38" i="9"/>
  <c r="P38" i="9"/>
  <c r="O38" i="9"/>
  <c r="K38" i="9"/>
  <c r="I38" i="9"/>
  <c r="J38" i="9"/>
  <c r="D38" i="9"/>
  <c r="C37" i="9"/>
  <c r="Q37" i="9"/>
  <c r="P37" i="9"/>
  <c r="O37" i="9"/>
  <c r="K37" i="9"/>
  <c r="I37" i="9"/>
  <c r="J37" i="9"/>
  <c r="D37" i="9"/>
  <c r="C36" i="9"/>
  <c r="Q36" i="9"/>
  <c r="P36" i="9"/>
  <c r="O36" i="9"/>
  <c r="K36" i="9"/>
  <c r="I36" i="9"/>
  <c r="J36" i="9"/>
  <c r="D36" i="9"/>
  <c r="C35" i="9"/>
  <c r="Q35" i="9"/>
  <c r="P35" i="9"/>
  <c r="O35" i="9"/>
  <c r="K35" i="9"/>
  <c r="I35" i="9"/>
  <c r="J35" i="9"/>
  <c r="D35" i="9"/>
  <c r="C34" i="9"/>
  <c r="Q34" i="9"/>
  <c r="P34" i="9"/>
  <c r="O34" i="9"/>
  <c r="K34" i="9"/>
  <c r="I34" i="9"/>
  <c r="J34" i="9"/>
  <c r="D34" i="9"/>
  <c r="C33" i="9"/>
  <c r="Q33" i="9"/>
  <c r="P33" i="9"/>
  <c r="O33" i="9"/>
  <c r="K33" i="9"/>
  <c r="I33" i="9"/>
  <c r="J33" i="9"/>
  <c r="D33" i="9"/>
  <c r="C32" i="9"/>
  <c r="Q32" i="9"/>
  <c r="P32" i="9"/>
  <c r="O32" i="9"/>
  <c r="K32" i="9"/>
  <c r="I32" i="9"/>
  <c r="J32" i="9"/>
  <c r="D32" i="9"/>
  <c r="C31" i="9"/>
  <c r="Q31" i="9"/>
  <c r="P31" i="9"/>
  <c r="O31" i="9"/>
  <c r="K31" i="9"/>
  <c r="I31" i="9"/>
  <c r="J31" i="9"/>
  <c r="B31" i="9"/>
  <c r="D31" i="9"/>
  <c r="C30" i="9"/>
  <c r="Q30" i="9"/>
  <c r="P30" i="9"/>
  <c r="O30" i="9"/>
  <c r="K30" i="9"/>
  <c r="J30" i="9"/>
  <c r="B30" i="9"/>
  <c r="D30" i="9"/>
  <c r="C29" i="9"/>
  <c r="Q29" i="9"/>
  <c r="P29" i="9"/>
  <c r="O29" i="9"/>
  <c r="K29" i="9"/>
  <c r="I29" i="9"/>
  <c r="J29" i="9"/>
  <c r="B29" i="9"/>
  <c r="D29" i="9"/>
  <c r="C28" i="9"/>
  <c r="Q28" i="9"/>
  <c r="P28" i="9"/>
  <c r="O28" i="9"/>
  <c r="K28" i="9"/>
  <c r="I28" i="9"/>
  <c r="J28" i="9"/>
  <c r="B28" i="9"/>
  <c r="D28" i="9"/>
  <c r="C27" i="9"/>
  <c r="Q27" i="9"/>
  <c r="P27" i="9"/>
  <c r="O27" i="9"/>
  <c r="K27" i="9"/>
  <c r="I27" i="9"/>
  <c r="J27" i="9"/>
  <c r="B27" i="9"/>
  <c r="D27" i="9"/>
  <c r="C26" i="9"/>
  <c r="Q26" i="9"/>
  <c r="P26" i="9"/>
  <c r="O26" i="9"/>
  <c r="K26" i="9"/>
  <c r="I26" i="9"/>
  <c r="J26" i="9"/>
  <c r="B26" i="9"/>
  <c r="D26" i="9"/>
  <c r="C25" i="9"/>
  <c r="Q25" i="9"/>
  <c r="P25" i="9"/>
  <c r="O25" i="9"/>
  <c r="K25" i="9"/>
  <c r="I25" i="9"/>
  <c r="J25" i="9"/>
  <c r="B25" i="9"/>
  <c r="D25" i="9"/>
  <c r="C24" i="9"/>
  <c r="Q24" i="9"/>
  <c r="P24" i="9"/>
  <c r="O24" i="9"/>
  <c r="K24" i="9"/>
  <c r="I24" i="9"/>
  <c r="J24" i="9"/>
  <c r="B24" i="9"/>
  <c r="D24" i="9"/>
  <c r="C23" i="9"/>
  <c r="Q23" i="9"/>
  <c r="P23" i="9"/>
  <c r="O23" i="9"/>
  <c r="K23" i="9"/>
  <c r="I23" i="9"/>
  <c r="J23" i="9"/>
  <c r="B23" i="9"/>
  <c r="D23" i="9"/>
  <c r="C22" i="9"/>
  <c r="Q22" i="9"/>
  <c r="P22" i="9"/>
  <c r="O22" i="9"/>
  <c r="K22" i="9"/>
  <c r="I22" i="9"/>
  <c r="J22" i="9"/>
  <c r="B22" i="9"/>
  <c r="D22" i="9"/>
  <c r="C21" i="9"/>
  <c r="Q21" i="9"/>
  <c r="P21" i="9"/>
  <c r="O21" i="9"/>
  <c r="K21" i="9"/>
  <c r="I21" i="9"/>
  <c r="J21" i="9"/>
  <c r="B21" i="9"/>
  <c r="D21" i="9"/>
  <c r="C20" i="9"/>
  <c r="Q20" i="9"/>
  <c r="P20" i="9"/>
  <c r="O20" i="9"/>
  <c r="K20" i="9"/>
  <c r="I20" i="9"/>
  <c r="J20" i="9"/>
  <c r="B20" i="9"/>
  <c r="D20" i="9"/>
  <c r="C19" i="9"/>
  <c r="Q19" i="9"/>
  <c r="P19" i="9"/>
  <c r="O19" i="9"/>
  <c r="K19" i="9"/>
  <c r="I19" i="9"/>
  <c r="J19" i="9"/>
  <c r="B19" i="9"/>
  <c r="D19" i="9"/>
  <c r="E12" i="9"/>
</calcChain>
</file>

<file path=xl/sharedStrings.xml><?xml version="1.0" encoding="utf-8"?>
<sst xmlns="http://schemas.openxmlformats.org/spreadsheetml/2006/main" count="192" uniqueCount="18">
  <si>
    <t>N  (Hz)</t>
  </si>
  <si>
    <t>±</t>
  </si>
  <si>
    <t>L  (mH)</t>
  </si>
  <si>
    <t>C  (µF)</t>
  </si>
  <si>
    <r>
      <t>Circuit RLC série ; sortie aux bornes de la résistance R</t>
    </r>
    <r>
      <rPr>
        <vertAlign val="subscript"/>
        <sz val="14"/>
        <rFont val="Textile"/>
      </rPr>
      <t>0</t>
    </r>
  </si>
  <si>
    <t>Fonction de transfert : gain en tension</t>
  </si>
  <si>
    <r>
      <t>R</t>
    </r>
    <r>
      <rPr>
        <b/>
        <vertAlign val="subscript"/>
        <sz val="10"/>
        <rFont val="Helvetica"/>
      </rPr>
      <t>0</t>
    </r>
    <r>
      <rPr>
        <b/>
        <sz val="10"/>
        <rFont val="Helvetica"/>
      </rPr>
      <t xml:space="preserve">  (</t>
    </r>
    <r>
      <rPr>
        <b/>
        <sz val="10"/>
        <rFont val="Symbol"/>
      </rPr>
      <t>W</t>
    </r>
    <r>
      <rPr>
        <b/>
        <sz val="10"/>
        <rFont val="Helvetica"/>
      </rPr>
      <t>)</t>
    </r>
  </si>
  <si>
    <r>
      <t>r  (</t>
    </r>
    <r>
      <rPr>
        <b/>
        <sz val="10"/>
        <rFont val="Symbol"/>
      </rPr>
      <t>W</t>
    </r>
    <r>
      <rPr>
        <b/>
        <sz val="10"/>
        <rFont val="Helvetica"/>
      </rPr>
      <t>)</t>
    </r>
  </si>
  <si>
    <r>
      <rPr>
        <b/>
        <sz val="10"/>
        <rFont val="Symbol"/>
      </rPr>
      <t>w</t>
    </r>
    <r>
      <rPr>
        <b/>
        <vertAlign val="subscript"/>
        <sz val="10"/>
        <rFont val="Helvetica"/>
      </rPr>
      <t>0</t>
    </r>
    <r>
      <rPr>
        <b/>
        <sz val="10"/>
        <rFont val="Helvetica"/>
      </rPr>
      <t xml:space="preserve">  [rad/s]</t>
    </r>
  </si>
  <si>
    <r>
      <rPr>
        <b/>
        <sz val="10"/>
        <rFont val="Symbol"/>
      </rPr>
      <t>w</t>
    </r>
    <r>
      <rPr>
        <b/>
        <vertAlign val="subscript"/>
        <sz val="10"/>
        <rFont val="Helvetica"/>
      </rPr>
      <t>r</t>
    </r>
    <r>
      <rPr>
        <b/>
        <sz val="10"/>
        <rFont val="Helvetica"/>
      </rPr>
      <t xml:space="preserve">  [rad/s]</t>
    </r>
  </si>
  <si>
    <r>
      <rPr>
        <b/>
        <sz val="10"/>
        <rFont val="Symbol"/>
      </rPr>
      <t>w</t>
    </r>
    <r>
      <rPr>
        <b/>
        <sz val="10"/>
        <rFont val="Helvetica"/>
      </rPr>
      <t xml:space="preserve">  [rad/s]</t>
    </r>
  </si>
  <si>
    <t>U  (V)</t>
  </si>
  <si>
    <r>
      <t>U</t>
    </r>
    <r>
      <rPr>
        <b/>
        <vertAlign val="subscript"/>
        <sz val="10"/>
        <rFont val="Helvetica"/>
      </rPr>
      <t>R0</t>
    </r>
    <r>
      <rPr>
        <b/>
        <sz val="10"/>
        <rFont val="Helvetica"/>
      </rPr>
      <t xml:space="preserve">  (V)</t>
    </r>
  </si>
  <si>
    <t>H</t>
  </si>
  <si>
    <r>
      <t>H</t>
    </r>
    <r>
      <rPr>
        <b/>
        <vertAlign val="subscript"/>
        <sz val="10"/>
        <rFont val="Helvetica"/>
      </rPr>
      <t>Th</t>
    </r>
  </si>
  <si>
    <r>
      <rPr>
        <b/>
        <sz val="10"/>
        <rFont val="Symbol"/>
      </rPr>
      <t>f</t>
    </r>
    <r>
      <rPr>
        <b/>
        <sz val="10"/>
        <rFont val="Helvetica"/>
      </rPr>
      <t xml:space="preserve">  (°)</t>
    </r>
  </si>
  <si>
    <r>
      <rPr>
        <b/>
        <sz val="10"/>
        <rFont val="Symbol"/>
      </rPr>
      <t>f</t>
    </r>
    <r>
      <rPr>
        <b/>
        <sz val="10"/>
        <rFont val="Helvetica"/>
      </rPr>
      <t xml:space="preserve">  [rad]</t>
    </r>
  </si>
  <si>
    <r>
      <rPr>
        <b/>
        <sz val="10"/>
        <rFont val="Symbol"/>
      </rPr>
      <t>f</t>
    </r>
    <r>
      <rPr>
        <b/>
        <vertAlign val="subscript"/>
        <sz val="10"/>
        <rFont val="Helvetica"/>
      </rPr>
      <t>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</si>
</sst>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"/>
    <numFmt numFmtId="167" formatCode="0.00000"/>
  </numFmts>
  <fonts count="12" x14ac:knownFonts="1">
    <font>
      <sz val="10"/>
      <name val="Helvetica"/>
    </font>
    <font>
      <b/>
      <sz val="10"/>
      <name val="Helvetica"/>
    </font>
    <font>
      <b/>
      <sz val="12"/>
      <name val="New York"/>
    </font>
    <font>
      <sz val="14"/>
      <name val="Textile"/>
    </font>
    <font>
      <vertAlign val="subscript"/>
      <sz val="14"/>
      <name val="Textile"/>
    </font>
    <font>
      <sz val="8"/>
      <name val="Helvetica"/>
    </font>
    <font>
      <sz val="18"/>
      <name val="Textile"/>
    </font>
    <font>
      <b/>
      <vertAlign val="subscript"/>
      <sz val="10"/>
      <name val="Helvetica"/>
    </font>
    <font>
      <b/>
      <sz val="10"/>
      <name val="Symbol"/>
    </font>
    <font>
      <sz val="10"/>
      <color indexed="11"/>
      <name val="Helvetica"/>
    </font>
    <font>
      <sz val="10"/>
      <color indexed="10"/>
      <name val="Helvetica"/>
    </font>
    <font>
      <sz val="10"/>
      <color rgb="FFFF0000"/>
      <name val="Helvetic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/>
    <xf numFmtId="0" fontId="6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1" fillId="0" borderId="0" xfId="0" applyNumberFormat="1" applyFont="1" applyAlignment="1">
      <alignment horizont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7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5135349327"/>
          <c:y val="0.0365217391304348"/>
          <c:w val="0.796009730990302"/>
          <c:h val="0.867826086956522"/>
        </c:manualLayout>
      </c:layout>
      <c:scatterChart>
        <c:scatterStyle val="lineMarker"/>
        <c:varyColors val="0"/>
        <c:ser>
          <c:idx val="2"/>
          <c:order val="0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'R10L100C1'!$C$19:$C$46</c:f>
              <c:numCache>
                <c:formatCode>0.0</c:formatCode>
                <c:ptCount val="28"/>
                <c:pt idx="0">
                  <c:v>630.7689729877586</c:v>
                </c:pt>
                <c:pt idx="1">
                  <c:v>1259.275999264933</c:v>
                </c:pt>
                <c:pt idx="2">
                  <c:v>1887.720193689035</c:v>
                </c:pt>
                <c:pt idx="3">
                  <c:v>2201.37680422344</c:v>
                </c:pt>
                <c:pt idx="4">
                  <c:v>2516.164388113137</c:v>
                </c:pt>
                <c:pt idx="5">
                  <c:v>2705.728088830745</c:v>
                </c:pt>
                <c:pt idx="6" formatCode="0">
                  <c:v>2832.145777211198</c:v>
                </c:pt>
                <c:pt idx="7" formatCode="0">
                  <c:v>2958.563465591652</c:v>
                </c:pt>
                <c:pt idx="8" formatCode="0">
                  <c:v>3021.709477928807</c:v>
                </c:pt>
                <c:pt idx="9" formatCode="0">
                  <c:v>3050.989121460264</c:v>
                </c:pt>
                <c:pt idx="10" formatCode="0">
                  <c:v>3084.918322119033</c:v>
                </c:pt>
                <c:pt idx="11" formatCode="0">
                  <c:v>3114.19796565049</c:v>
                </c:pt>
                <c:pt idx="12" formatCode="0">
                  <c:v>3144.60858253724</c:v>
                </c:pt>
                <c:pt idx="13" formatCode="0">
                  <c:v>3177.406809840717</c:v>
                </c:pt>
                <c:pt idx="14" formatCode="0">
                  <c:v>3211.336010499487</c:v>
                </c:pt>
                <c:pt idx="15" formatCode="0">
                  <c:v>3240.552822177872</c:v>
                </c:pt>
                <c:pt idx="16" formatCode="0">
                  <c:v>3274.544854689713</c:v>
                </c:pt>
                <c:pt idx="17" formatCode="0">
                  <c:v>3337.690867026868</c:v>
                </c:pt>
                <c:pt idx="18" formatCode="0">
                  <c:v>3464.108555407322</c:v>
                </c:pt>
                <c:pt idx="19" formatCode="0">
                  <c:v>3590.526243787775</c:v>
                </c:pt>
                <c:pt idx="20" formatCode="0">
                  <c:v>3773.052776961341</c:v>
                </c:pt>
                <c:pt idx="21" formatCode="0">
                  <c:v>4086.709387495746</c:v>
                </c:pt>
                <c:pt idx="22" formatCode="0">
                  <c:v>4401.496971385443</c:v>
                </c:pt>
                <c:pt idx="23" formatCode="0">
                  <c:v>5030.003997662618</c:v>
                </c:pt>
                <c:pt idx="24" formatCode="0">
                  <c:v>5658.44819208672</c:v>
                </c:pt>
                <c:pt idx="25" formatCode="0">
                  <c:v>6283.813625710304</c:v>
                </c:pt>
                <c:pt idx="26" formatCode="0">
                  <c:v>12566.37061435917</c:v>
                </c:pt>
                <c:pt idx="27" formatCode="0">
                  <c:v>25132.74122871834</c:v>
                </c:pt>
              </c:numCache>
            </c:numRef>
          </c:xVal>
          <c:yVal>
            <c:numRef>
              <c:f>'R10L100C1'!$K$19:$K$46</c:f>
              <c:numCache>
                <c:formatCode>0.0000</c:formatCode>
                <c:ptCount val="28"/>
                <c:pt idx="0">
                  <c:v>0.00701546637059068</c:v>
                </c:pt>
                <c:pt idx="1">
                  <c:v>0.0160435799676856</c:v>
                </c:pt>
                <c:pt idx="2">
                  <c:v>0.0317210137417851</c:v>
                </c:pt>
                <c:pt idx="3">
                  <c:v>0.0465980097228356</c:v>
                </c:pt>
                <c:pt idx="4">
                  <c:v>0.0759413359978874</c:v>
                </c:pt>
                <c:pt idx="5">
                  <c:v>0.113347152614264</c:v>
                </c:pt>
                <c:pt idx="6">
                  <c:v>0.161768021108584</c:v>
                </c:pt>
                <c:pt idx="7">
                  <c:v>0.260781886471115</c:v>
                </c:pt>
                <c:pt idx="8">
                  <c:v>0.3466685718112</c:v>
                </c:pt>
                <c:pt idx="9">
                  <c:v>0.392783987676151</c:v>
                </c:pt>
                <c:pt idx="10">
                  <c:v>0.438473935601431</c:v>
                </c:pt>
                <c:pt idx="11">
                  <c:v>0.456038066033215</c:v>
                </c:pt>
                <c:pt idx="12">
                  <c:v>0.443778051090792</c:v>
                </c:pt>
                <c:pt idx="13">
                  <c:v>0.404242623085806</c:v>
                </c:pt>
                <c:pt idx="14">
                  <c:v>0.353703859361439</c:v>
                </c:pt>
                <c:pt idx="15">
                  <c:v>0.312552424199844</c:v>
                </c:pt>
                <c:pt idx="16">
                  <c:v>0.271570926263747</c:v>
                </c:pt>
                <c:pt idx="17">
                  <c:v>0.214706628808672</c:v>
                </c:pt>
                <c:pt idx="18">
                  <c:v>0.148781884588509</c:v>
                </c:pt>
                <c:pt idx="19">
                  <c:v>0.113595479589658</c:v>
                </c:pt>
                <c:pt idx="20">
                  <c:v>0.0850656247201207</c:v>
                </c:pt>
                <c:pt idx="21">
                  <c:v>0.0601438177893111</c:v>
                </c:pt>
                <c:pt idx="22">
                  <c:v>0.0470107973227191</c:v>
                </c:pt>
                <c:pt idx="23">
                  <c:v>0.0333753720040529</c:v>
                </c:pt>
                <c:pt idx="24">
                  <c:v>0.0262628580769935</c:v>
                </c:pt>
                <c:pt idx="25">
                  <c:v>0.0218594947332804</c:v>
                </c:pt>
                <c:pt idx="26">
                  <c:v>0.00878945350668846</c:v>
                </c:pt>
                <c:pt idx="27">
                  <c:v>0.00418931608849671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2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11"/>
            <c:marker>
              <c:symbol val="diamond"/>
              <c:size val="4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12"/>
            <c:marker>
              <c:symbol val="diamond"/>
              <c:size val="4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41"/>
            <c:marker>
              <c:symbol val="diamond"/>
              <c:size val="4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43"/>
            <c:marker>
              <c:symbol val="diamond"/>
              <c:size val="4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xVal>
            <c:numRef>
              <c:f>'R10L100C1'!$C$19:$C$41</c:f>
              <c:numCache>
                <c:formatCode>0.0</c:formatCode>
                <c:ptCount val="23"/>
                <c:pt idx="0">
                  <c:v>630.7689729877586</c:v>
                </c:pt>
                <c:pt idx="1">
                  <c:v>1259.275999264933</c:v>
                </c:pt>
                <c:pt idx="2">
                  <c:v>1887.720193689035</c:v>
                </c:pt>
                <c:pt idx="3">
                  <c:v>2201.37680422344</c:v>
                </c:pt>
                <c:pt idx="4">
                  <c:v>2516.164388113137</c:v>
                </c:pt>
                <c:pt idx="5">
                  <c:v>2705.728088830745</c:v>
                </c:pt>
                <c:pt idx="6" formatCode="0">
                  <c:v>2832.145777211198</c:v>
                </c:pt>
                <c:pt idx="7" formatCode="0">
                  <c:v>2958.563465591652</c:v>
                </c:pt>
                <c:pt idx="8" formatCode="0">
                  <c:v>3021.709477928807</c:v>
                </c:pt>
                <c:pt idx="9" formatCode="0">
                  <c:v>3050.989121460264</c:v>
                </c:pt>
                <c:pt idx="10" formatCode="0">
                  <c:v>3084.918322119033</c:v>
                </c:pt>
                <c:pt idx="11" formatCode="0">
                  <c:v>3114.19796565049</c:v>
                </c:pt>
                <c:pt idx="12" formatCode="0">
                  <c:v>3144.60858253724</c:v>
                </c:pt>
                <c:pt idx="13" formatCode="0">
                  <c:v>3177.406809840717</c:v>
                </c:pt>
                <c:pt idx="14" formatCode="0">
                  <c:v>3211.336010499487</c:v>
                </c:pt>
                <c:pt idx="15" formatCode="0">
                  <c:v>3240.552822177872</c:v>
                </c:pt>
                <c:pt idx="16" formatCode="0">
                  <c:v>3274.544854689713</c:v>
                </c:pt>
                <c:pt idx="17" formatCode="0">
                  <c:v>3337.690867026868</c:v>
                </c:pt>
                <c:pt idx="18" formatCode="0">
                  <c:v>3464.108555407322</c:v>
                </c:pt>
                <c:pt idx="19" formatCode="0">
                  <c:v>3590.526243787775</c:v>
                </c:pt>
                <c:pt idx="20" formatCode="0">
                  <c:v>3773.052776961341</c:v>
                </c:pt>
                <c:pt idx="21" formatCode="0">
                  <c:v>4086.709387495746</c:v>
                </c:pt>
                <c:pt idx="22" formatCode="0">
                  <c:v>4401.496971385443</c:v>
                </c:pt>
              </c:numCache>
            </c:numRef>
          </c:xVal>
          <c:yVal>
            <c:numRef>
              <c:f>'R10L100C1'!$I$19:$I$41</c:f>
              <c:numCache>
                <c:formatCode>0.00000</c:formatCode>
                <c:ptCount val="23"/>
                <c:pt idx="0">
                  <c:v>0.00691158821176157</c:v>
                </c:pt>
                <c:pt idx="1">
                  <c:v>0.0155704697986577</c:v>
                </c:pt>
                <c:pt idx="2">
                  <c:v>0.0310156782549421</c:v>
                </c:pt>
                <c:pt idx="3">
                  <c:v>0.045028667319256</c:v>
                </c:pt>
                <c:pt idx="4">
                  <c:v>0.0725373134328358</c:v>
                </c:pt>
                <c:pt idx="5">
                  <c:v>0.106609099966788</c:v>
                </c:pt>
                <c:pt idx="6">
                  <c:v>0.148923904688701</c:v>
                </c:pt>
                <c:pt idx="7">
                  <c:v>0.230866380399091</c:v>
                </c:pt>
                <c:pt idx="8">
                  <c:v>0.29901356350185</c:v>
                </c:pt>
                <c:pt idx="9">
                  <c:v>0.336845683208702</c:v>
                </c:pt>
                <c:pt idx="10">
                  <c:v>0.378246142265713</c:v>
                </c:pt>
                <c:pt idx="11" formatCode="0.0000">
                  <c:v>0.405027932960894</c:v>
                </c:pt>
                <c:pt idx="12" formatCode="0.0000">
                  <c:v>0.411883589329022</c:v>
                </c:pt>
                <c:pt idx="13" formatCode="0.0000">
                  <c:v>0.393468118195956</c:v>
                </c:pt>
                <c:pt idx="14" formatCode="0.0000">
                  <c:v>0.356325947105075</c:v>
                </c:pt>
                <c:pt idx="15" formatCode="0.0000">
                  <c:v>0.320600718250082</c:v>
                </c:pt>
                <c:pt idx="16" formatCode="0.0000">
                  <c:v>0.281764705882353</c:v>
                </c:pt>
                <c:pt idx="17" formatCode="0.0000">
                  <c:v>0.223154776598371</c:v>
                </c:pt>
                <c:pt idx="18" formatCode="0.0000">
                  <c:v>0.153530217093683</c:v>
                </c:pt>
                <c:pt idx="19" formatCode="0.0000">
                  <c:v>0.11648313833448</c:v>
                </c:pt>
                <c:pt idx="20" formatCode="0.0000">
                  <c:v>0.0864890135577373</c:v>
                </c:pt>
                <c:pt idx="21" formatCode="0.0000">
                  <c:v>0.0604786076867295</c:v>
                </c:pt>
                <c:pt idx="22">
                  <c:v>0.0470836261419536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8000.0"/>
            <c:backward val="2500.0"/>
            <c:dispRSqr val="0"/>
            <c:dispEq val="1"/>
            <c:trendlineLbl>
              <c:layout>
                <c:manualLayout>
                  <c:x val="-0.0141368342260781"/>
                  <c:y val="-0.0287505593151566"/>
                </c:manualLayout>
              </c:layout>
              <c:numFmt formatCode="0.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'R10L100C1'!$C$42:$C$44</c:f>
              <c:numCache>
                <c:formatCode>0</c:formatCode>
                <c:ptCount val="3"/>
                <c:pt idx="0">
                  <c:v>5030.003997662618</c:v>
                </c:pt>
                <c:pt idx="1">
                  <c:v>5658.44819208672</c:v>
                </c:pt>
                <c:pt idx="2">
                  <c:v>6283.813625710304</c:v>
                </c:pt>
              </c:numCache>
            </c:numRef>
          </c:xVal>
          <c:yVal>
            <c:numRef>
              <c:f>'R10L100C1'!$I$42:$I$44</c:f>
              <c:numCache>
                <c:formatCode>0.00000</c:formatCode>
                <c:ptCount val="3"/>
                <c:pt idx="0">
                  <c:v>0.0332922318125771</c:v>
                </c:pt>
                <c:pt idx="1">
                  <c:v>0.0260515603799186</c:v>
                </c:pt>
                <c:pt idx="2">
                  <c:v>0.0218825910931174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007800"/>
        <c:axId val="2060014712"/>
      </c:scatterChart>
      <c:valAx>
        <c:axId val="2060007800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4501602675772"/>
              <c:y val="0.942608647603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60014712"/>
        <c:crosses val="autoZero"/>
        <c:crossBetween val="midCat"/>
      </c:valAx>
      <c:valAx>
        <c:axId val="2060014712"/>
        <c:scaling>
          <c:logBase val="10.0"/>
          <c:orientation val="minMax"/>
          <c:max val="1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248205699951"/>
              <c:y val="0.4591304047520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6000780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60973992162"/>
          <c:y val="0.060344933424208"/>
          <c:w val="0.794644372806715"/>
          <c:h val="0.781610566256409"/>
        </c:manualLayout>
      </c:layout>
      <c:scatterChart>
        <c:scatterStyle val="lineMarker"/>
        <c:varyColors val="0"/>
        <c:ser>
          <c:idx val="1"/>
          <c:order val="0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'R100L100C05'!$C$19:$C$33</c:f>
              <c:numCache>
                <c:formatCode>0.0</c:formatCode>
                <c:ptCount val="15"/>
                <c:pt idx="0">
                  <c:v>120.7628216039916</c:v>
                </c:pt>
                <c:pt idx="1">
                  <c:v>307.4362570802971</c:v>
                </c:pt>
                <c:pt idx="2">
                  <c:v>640.2565828015998</c:v>
                </c:pt>
                <c:pt idx="3">
                  <c:v>1271.151219495502</c:v>
                </c:pt>
                <c:pt idx="4" formatCode="0">
                  <c:v>3031.63691071415</c:v>
                </c:pt>
                <c:pt idx="5" formatCode="0">
                  <c:v>3820.176666765188</c:v>
                </c:pt>
                <c:pt idx="6" formatCode="0">
                  <c:v>4139.36248036991</c:v>
                </c:pt>
                <c:pt idx="7" formatCode="0">
                  <c:v>4295.185475987965</c:v>
                </c:pt>
                <c:pt idx="8" formatCode="0">
                  <c:v>4576.67217774961</c:v>
                </c:pt>
                <c:pt idx="9" formatCode="0">
                  <c:v>4885.804894862846</c:v>
                </c:pt>
                <c:pt idx="10" formatCode="0">
                  <c:v>5588.265012205524</c:v>
                </c:pt>
                <c:pt idx="11" formatCode="0">
                  <c:v>8200.185144400077</c:v>
                </c:pt>
                <c:pt idx="12" formatCode="0">
                  <c:v>12090.73348660568</c:v>
                </c:pt>
                <c:pt idx="13" formatCode="0">
                  <c:v>25132.74122871834</c:v>
                </c:pt>
                <c:pt idx="14" formatCode="0">
                  <c:v>50265.48245743668</c:v>
                </c:pt>
              </c:numCache>
            </c:numRef>
          </c:xVal>
          <c:yVal>
            <c:numRef>
              <c:f>'R100L100C05'!$Q$19:$Q$33</c:f>
              <c:numCache>
                <c:formatCode>0.000</c:formatCode>
                <c:ptCount val="15"/>
                <c:pt idx="0">
                  <c:v>1.564536985318135</c:v>
                </c:pt>
                <c:pt idx="1">
                  <c:v>1.554797574918728</c:v>
                </c:pt>
                <c:pt idx="2">
                  <c:v>1.536943130107866</c:v>
                </c:pt>
                <c:pt idx="3">
                  <c:v>1.499198452384293</c:v>
                </c:pt>
                <c:pt idx="4">
                  <c:v>1.284543858157825</c:v>
                </c:pt>
                <c:pt idx="5">
                  <c:v>0.918840728052629</c:v>
                </c:pt>
                <c:pt idx="6">
                  <c:v>0.545975201854818</c:v>
                </c:pt>
                <c:pt idx="7">
                  <c:v>0.278244612315978</c:v>
                </c:pt>
                <c:pt idx="8">
                  <c:v>-0.260616337723648</c:v>
                </c:pt>
                <c:pt idx="9">
                  <c:v>-0.696640667353272</c:v>
                </c:pt>
                <c:pt idx="10">
                  <c:v>-1.111458879225079</c:v>
                </c:pt>
                <c:pt idx="11">
                  <c:v>-1.396585668761953</c:v>
                </c:pt>
                <c:pt idx="12">
                  <c:v>-1.473566635386494</c:v>
                </c:pt>
                <c:pt idx="13">
                  <c:v>-1.52891457917837</c:v>
                </c:pt>
                <c:pt idx="14">
                  <c:v>-1.550340033057604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7"/>
            <c:marker>
              <c:symbol val="diamond"/>
              <c:size val="5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8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'R100L100C05'!$P$19:$P$31</c:f>
                <c:numCache>
                  <c:formatCode>General</c:formatCode>
                  <c:ptCount val="13"/>
                  <c:pt idx="0">
                    <c:v>0.0511381470834338</c:v>
                  </c:pt>
                  <c:pt idx="1">
                    <c:v>0.0502654824574367</c:v>
                  </c:pt>
                  <c:pt idx="2">
                    <c:v>0.0500909495322372</c:v>
                  </c:pt>
                  <c:pt idx="3">
                    <c:v>0.0499164166070378</c:v>
                  </c:pt>
                  <c:pt idx="4">
                    <c:v>0.0472984227290463</c:v>
                  </c:pt>
                  <c:pt idx="5">
                    <c:v>0.0422369678982628</c:v>
                  </c:pt>
                  <c:pt idx="6">
                    <c:v>0.0376991118430775</c:v>
                  </c:pt>
                  <c:pt idx="7">
                    <c:v>0.0349065850398866</c:v>
                  </c:pt>
                  <c:pt idx="8">
                    <c:v>0.039095375244673</c:v>
                  </c:pt>
                  <c:pt idx="9">
                    <c:v>0.0424115008234622</c:v>
                  </c:pt>
                  <c:pt idx="10">
                    <c:v>0.0457276264022514</c:v>
                  </c:pt>
                  <c:pt idx="11">
                    <c:v>0.0486946861306418</c:v>
                  </c:pt>
                  <c:pt idx="12">
                    <c:v>0.0497418836818384</c:v>
                  </c:pt>
                </c:numCache>
              </c:numRef>
            </c:plus>
            <c:minus>
              <c:numRef>
                <c:f>'R100L100C05'!$P$19:$P$31</c:f>
                <c:numCache>
                  <c:formatCode>General</c:formatCode>
                  <c:ptCount val="13"/>
                  <c:pt idx="0">
                    <c:v>0.0511381470834338</c:v>
                  </c:pt>
                  <c:pt idx="1">
                    <c:v>0.0502654824574367</c:v>
                  </c:pt>
                  <c:pt idx="2">
                    <c:v>0.0500909495322372</c:v>
                  </c:pt>
                  <c:pt idx="3">
                    <c:v>0.0499164166070378</c:v>
                  </c:pt>
                  <c:pt idx="4">
                    <c:v>0.0472984227290463</c:v>
                  </c:pt>
                  <c:pt idx="5">
                    <c:v>0.0422369678982628</c:v>
                  </c:pt>
                  <c:pt idx="6">
                    <c:v>0.0376991118430775</c:v>
                  </c:pt>
                  <c:pt idx="7">
                    <c:v>0.0349065850398866</c:v>
                  </c:pt>
                  <c:pt idx="8">
                    <c:v>0.039095375244673</c:v>
                  </c:pt>
                  <c:pt idx="9">
                    <c:v>0.0424115008234622</c:v>
                  </c:pt>
                  <c:pt idx="10">
                    <c:v>0.0457276264022514</c:v>
                  </c:pt>
                  <c:pt idx="11">
                    <c:v>0.0486946861306418</c:v>
                  </c:pt>
                  <c:pt idx="12">
                    <c:v>0.0497418836818384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'R100L100C05'!$C$19:$C$31</c:f>
              <c:numCache>
                <c:formatCode>0.0</c:formatCode>
                <c:ptCount val="13"/>
                <c:pt idx="0">
                  <c:v>120.7628216039916</c:v>
                </c:pt>
                <c:pt idx="1">
                  <c:v>307.4362570802971</c:v>
                </c:pt>
                <c:pt idx="2">
                  <c:v>640.2565828015998</c:v>
                </c:pt>
                <c:pt idx="3">
                  <c:v>1271.151219495502</c:v>
                </c:pt>
                <c:pt idx="4" formatCode="0">
                  <c:v>3031.63691071415</c:v>
                </c:pt>
                <c:pt idx="5" formatCode="0">
                  <c:v>3820.176666765188</c:v>
                </c:pt>
                <c:pt idx="6" formatCode="0">
                  <c:v>4139.36248036991</c:v>
                </c:pt>
                <c:pt idx="7" formatCode="0">
                  <c:v>4295.185475987965</c:v>
                </c:pt>
                <c:pt idx="8" formatCode="0">
                  <c:v>4576.67217774961</c:v>
                </c:pt>
                <c:pt idx="9" formatCode="0">
                  <c:v>4885.804894862846</c:v>
                </c:pt>
                <c:pt idx="10" formatCode="0">
                  <c:v>5588.265012205524</c:v>
                </c:pt>
                <c:pt idx="11" formatCode="0">
                  <c:v>8200.185144400077</c:v>
                </c:pt>
                <c:pt idx="12" formatCode="0">
                  <c:v>12090.73348660568</c:v>
                </c:pt>
              </c:numCache>
            </c:numRef>
          </c:xVal>
          <c:yVal>
            <c:numRef>
              <c:f>'R100L100C05'!$O$19:$O$31</c:f>
              <c:numCache>
                <c:formatCode>0.00</c:formatCode>
                <c:ptCount val="13"/>
                <c:pt idx="0">
                  <c:v>1.623156204354726</c:v>
                </c:pt>
                <c:pt idx="1">
                  <c:v>1.53588974175501</c:v>
                </c:pt>
                <c:pt idx="2">
                  <c:v>1.518436449235067</c:v>
                </c:pt>
                <c:pt idx="3">
                  <c:v>1.500983156715123</c:v>
                </c:pt>
                <c:pt idx="4">
                  <c:v>1.239183768915974</c:v>
                </c:pt>
                <c:pt idx="5">
                  <c:v>0.733038285837618</c:v>
                </c:pt>
                <c:pt idx="6">
                  <c:v>0.279252680319093</c:v>
                </c:pt>
                <c:pt idx="7">
                  <c:v>0.0</c:v>
                </c:pt>
                <c:pt idx="8">
                  <c:v>-0.418879020478639</c:v>
                </c:pt>
                <c:pt idx="9">
                  <c:v>-0.750491578357562</c:v>
                </c:pt>
                <c:pt idx="10">
                  <c:v>-1.082104136236484</c:v>
                </c:pt>
                <c:pt idx="11">
                  <c:v>-1.37881010907552</c:v>
                </c:pt>
                <c:pt idx="12">
                  <c:v>-1.48352986419518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121368"/>
        <c:axId val="2050128200"/>
      </c:scatterChart>
      <c:valAx>
        <c:axId val="2050121368"/>
        <c:scaling>
          <c:logBase val="10.0"/>
          <c:orientation val="minMax"/>
          <c:max val="100000.0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320321287964"/>
              <c:y val="0.913794687302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0128200"/>
        <c:crosses val="autoZero"/>
        <c:crossBetween val="midCat"/>
      </c:valAx>
      <c:valAx>
        <c:axId val="2050128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[rad]</a:t>
                </a:r>
              </a:p>
            </c:rich>
          </c:tx>
          <c:layout>
            <c:manualLayout>
              <c:xMode val="edge"/>
              <c:yMode val="edge"/>
              <c:x val="0.0200653824521935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012136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5135349327"/>
          <c:y val="0.0365217391304348"/>
          <c:w val="0.796009730990302"/>
          <c:h val="0.867826086956522"/>
        </c:manualLayout>
      </c:layout>
      <c:scatterChart>
        <c:scatterStyle val="lineMarker"/>
        <c:varyColors val="0"/>
        <c:ser>
          <c:idx val="2"/>
          <c:order val="0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'R100L100C1'!$C$19:$C$35</c:f>
              <c:numCache>
                <c:formatCode>0.0</c:formatCode>
                <c:ptCount val="17"/>
                <c:pt idx="0">
                  <c:v>631.9627781961228</c:v>
                </c:pt>
                <c:pt idx="1">
                  <c:v>1261.60077782859</c:v>
                </c:pt>
                <c:pt idx="2">
                  <c:v>1890.044972252691</c:v>
                </c:pt>
                <c:pt idx="3">
                  <c:v>2518.489166676793</c:v>
                </c:pt>
                <c:pt idx="4" formatCode="0">
                  <c:v>2834.470555774855</c:v>
                </c:pt>
                <c:pt idx="5" formatCode="0">
                  <c:v>3020.578504573514</c:v>
                </c:pt>
                <c:pt idx="6" formatCode="0">
                  <c:v>3081.399738347013</c:v>
                </c:pt>
                <c:pt idx="7" formatCode="0">
                  <c:v>3146.933361100896</c:v>
                </c:pt>
                <c:pt idx="8" formatCode="0">
                  <c:v>3207.817426727466</c:v>
                </c:pt>
                <c:pt idx="9" formatCode="0">
                  <c:v>3334.172283254847</c:v>
                </c:pt>
                <c:pt idx="10" formatCode="0">
                  <c:v>3462.914750198957</c:v>
                </c:pt>
                <c:pt idx="11" formatCode="0">
                  <c:v>3775.377555524998</c:v>
                </c:pt>
                <c:pt idx="12" formatCode="0">
                  <c:v>4403.884581802172</c:v>
                </c:pt>
                <c:pt idx="13" formatCode="0">
                  <c:v>5032.328776226274</c:v>
                </c:pt>
                <c:pt idx="14" formatCode="0">
                  <c:v>6289.217165074478</c:v>
                </c:pt>
                <c:pt idx="15" formatCode="0">
                  <c:v>12566.37061435917</c:v>
                </c:pt>
                <c:pt idx="16" formatCode="0">
                  <c:v>25132.74122871834</c:v>
                </c:pt>
              </c:numCache>
            </c:numRef>
          </c:xVal>
          <c:yVal>
            <c:numRef>
              <c:f>'R100L100C1'!$K$19:$K$35</c:f>
              <c:numCache>
                <c:formatCode>0.0000</c:formatCode>
                <c:ptCount val="17"/>
                <c:pt idx="0">
                  <c:v>0.0674482977994663</c:v>
                </c:pt>
                <c:pt idx="1">
                  <c:v>0.152555540819943</c:v>
                </c:pt>
                <c:pt idx="2">
                  <c:v>0.289995431423645</c:v>
                </c:pt>
                <c:pt idx="3">
                  <c:v>0.570862951870809</c:v>
                </c:pt>
                <c:pt idx="4">
                  <c:v>0.786188392484093</c:v>
                </c:pt>
                <c:pt idx="5">
                  <c:v>0.876374309138099</c:v>
                </c:pt>
                <c:pt idx="6">
                  <c:v>0.887918012230544</c:v>
                </c:pt>
                <c:pt idx="7">
                  <c:v>0.888547639285866</c:v>
                </c:pt>
                <c:pt idx="8">
                  <c:v>0.878724806545307</c:v>
                </c:pt>
                <c:pt idx="9">
                  <c:v>0.833343232412447</c:v>
                </c:pt>
                <c:pt idx="10">
                  <c:v>0.76777843410468</c:v>
                </c:pt>
                <c:pt idx="11">
                  <c:v>0.607053827150556</c:v>
                </c:pt>
                <c:pt idx="12">
                  <c:v>0.404379788756143</c:v>
                </c:pt>
                <c:pt idx="13">
                  <c:v>0.302479453605305</c:v>
                </c:pt>
                <c:pt idx="14">
                  <c:v>0.204619349376624</c:v>
                </c:pt>
                <c:pt idx="15">
                  <c:v>0.0842000234874548</c:v>
                </c:pt>
                <c:pt idx="16">
                  <c:v>0.0402660780412122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7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xVal>
            <c:numRef>
              <c:f>'R100L100C1'!$C$19:$C$30</c:f>
              <c:numCache>
                <c:formatCode>0.0</c:formatCode>
                <c:ptCount val="12"/>
                <c:pt idx="0">
                  <c:v>631.9627781961228</c:v>
                </c:pt>
                <c:pt idx="1">
                  <c:v>1261.60077782859</c:v>
                </c:pt>
                <c:pt idx="2">
                  <c:v>1890.044972252691</c:v>
                </c:pt>
                <c:pt idx="3">
                  <c:v>2518.489166676793</c:v>
                </c:pt>
                <c:pt idx="4" formatCode="0">
                  <c:v>2834.470555774855</c:v>
                </c:pt>
                <c:pt idx="5" formatCode="0">
                  <c:v>3020.578504573514</c:v>
                </c:pt>
                <c:pt idx="6" formatCode="0">
                  <c:v>3081.399738347013</c:v>
                </c:pt>
                <c:pt idx="7" formatCode="0">
                  <c:v>3146.933361100896</c:v>
                </c:pt>
                <c:pt idx="8" formatCode="0">
                  <c:v>3207.817426727466</c:v>
                </c:pt>
                <c:pt idx="9" formatCode="0">
                  <c:v>3334.172283254847</c:v>
                </c:pt>
                <c:pt idx="10" formatCode="0">
                  <c:v>3462.914750198957</c:v>
                </c:pt>
                <c:pt idx="11" formatCode="0">
                  <c:v>3775.377555524998</c:v>
                </c:pt>
              </c:numCache>
            </c:numRef>
          </c:xVal>
          <c:yVal>
            <c:numRef>
              <c:f>'R100L100C1'!$I$19:$I$30</c:f>
              <c:numCache>
                <c:formatCode>0.00000</c:formatCode>
                <c:ptCount val="12"/>
                <c:pt idx="0">
                  <c:v>0.0669523299410819</c:v>
                </c:pt>
                <c:pt idx="1">
                  <c:v>0.151050847457627</c:v>
                </c:pt>
                <c:pt idx="2">
                  <c:v>0.285774707458057</c:v>
                </c:pt>
                <c:pt idx="3">
                  <c:v>0.555128820611298</c:v>
                </c:pt>
                <c:pt idx="4" formatCode="0.0000">
                  <c:v>0.761818837964634</c:v>
                </c:pt>
                <c:pt idx="5" formatCode="0.0000">
                  <c:v>0.852049571020019</c:v>
                </c:pt>
                <c:pt idx="6" formatCode="0.0000">
                  <c:v>0.867358708189158</c:v>
                </c:pt>
                <c:pt idx="7" formatCode="0.0000">
                  <c:v>0.87133487654321</c:v>
                </c:pt>
                <c:pt idx="8" formatCode="0.0000">
                  <c:v>0.864989437295948</c:v>
                </c:pt>
                <c:pt idx="9" formatCode="0.0000">
                  <c:v>0.826266416510319</c:v>
                </c:pt>
                <c:pt idx="10" formatCode="0.0000">
                  <c:v>0.764705882352941</c:v>
                </c:pt>
                <c:pt idx="11" formatCode="0.0000">
                  <c:v>0.610009910802775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8000.0"/>
            <c:backward val="2500.0"/>
            <c:dispRSqr val="0"/>
            <c:dispEq val="1"/>
            <c:trendlineLbl>
              <c:layout>
                <c:manualLayout>
                  <c:x val="0.00356306454399827"/>
                  <c:y val="0.0175351255440768"/>
                </c:manualLayout>
              </c:layout>
              <c:numFmt formatCode="0.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'R100L100C1'!$C$31:$C$33</c:f>
              <c:numCache>
                <c:formatCode>0</c:formatCode>
                <c:ptCount val="3"/>
                <c:pt idx="0">
                  <c:v>4403.884581802172</c:v>
                </c:pt>
                <c:pt idx="1">
                  <c:v>5032.328776226274</c:v>
                </c:pt>
                <c:pt idx="2">
                  <c:v>6289.217165074478</c:v>
                </c:pt>
              </c:numCache>
            </c:numRef>
          </c:xVal>
          <c:yVal>
            <c:numRef>
              <c:f>'R100L100C1'!$I$31:$I$33</c:f>
              <c:numCache>
                <c:formatCode>0.00000</c:formatCode>
                <c:ptCount val="3"/>
                <c:pt idx="0" formatCode="0.0000">
                  <c:v>0.407632907632908</c:v>
                </c:pt>
                <c:pt idx="1">
                  <c:v>0.304916169366297</c:v>
                </c:pt>
                <c:pt idx="2">
                  <c:v>0.205748865355522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152456"/>
        <c:axId val="2065159416"/>
      </c:scatterChart>
      <c:valAx>
        <c:axId val="2065152456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4501602675772"/>
              <c:y val="0.942608647603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65159416"/>
        <c:crosses val="autoZero"/>
        <c:crossBetween val="midCat"/>
      </c:valAx>
      <c:valAx>
        <c:axId val="2065159416"/>
        <c:scaling>
          <c:logBase val="10.0"/>
          <c:orientation val="minMax"/>
          <c:max val="1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248205699951"/>
              <c:y val="0.4591304047520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6515245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60973992162"/>
          <c:y val="0.060344933424208"/>
          <c:w val="0.794644372806715"/>
          <c:h val="0.781610566256409"/>
        </c:manualLayout>
      </c:layout>
      <c:scatterChart>
        <c:scatterStyle val="lineMarker"/>
        <c:varyColors val="0"/>
        <c:ser>
          <c:idx val="1"/>
          <c:order val="0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'R100L100C1'!$C$19:$C$35</c:f>
              <c:numCache>
                <c:formatCode>0.0</c:formatCode>
                <c:ptCount val="17"/>
                <c:pt idx="0">
                  <c:v>631.9627781961228</c:v>
                </c:pt>
                <c:pt idx="1">
                  <c:v>1261.60077782859</c:v>
                </c:pt>
                <c:pt idx="2">
                  <c:v>1890.044972252691</c:v>
                </c:pt>
                <c:pt idx="3">
                  <c:v>2518.489166676793</c:v>
                </c:pt>
                <c:pt idx="4" formatCode="0">
                  <c:v>2834.470555774855</c:v>
                </c:pt>
                <c:pt idx="5" formatCode="0">
                  <c:v>3020.578504573514</c:v>
                </c:pt>
                <c:pt idx="6" formatCode="0">
                  <c:v>3081.399738347013</c:v>
                </c:pt>
                <c:pt idx="7" formatCode="0">
                  <c:v>3146.933361100896</c:v>
                </c:pt>
                <c:pt idx="8" formatCode="0">
                  <c:v>3207.817426727466</c:v>
                </c:pt>
                <c:pt idx="9" formatCode="0">
                  <c:v>3334.172283254847</c:v>
                </c:pt>
                <c:pt idx="10" formatCode="0">
                  <c:v>3462.914750198957</c:v>
                </c:pt>
                <c:pt idx="11" formatCode="0">
                  <c:v>3775.377555524998</c:v>
                </c:pt>
                <c:pt idx="12" formatCode="0">
                  <c:v>4403.884581802172</c:v>
                </c:pt>
                <c:pt idx="13" formatCode="0">
                  <c:v>5032.328776226274</c:v>
                </c:pt>
                <c:pt idx="14" formatCode="0">
                  <c:v>6289.217165074478</c:v>
                </c:pt>
                <c:pt idx="15" formatCode="0">
                  <c:v>12566.37061435917</c:v>
                </c:pt>
                <c:pt idx="16" formatCode="0">
                  <c:v>25132.74122871834</c:v>
                </c:pt>
              </c:numCache>
            </c:numRef>
          </c:xVal>
          <c:yVal>
            <c:numRef>
              <c:f>'R100L100C1'!$Q$19:$Q$35</c:f>
              <c:numCache>
                <c:formatCode>0.000</c:formatCode>
                <c:ptCount val="17"/>
                <c:pt idx="0">
                  <c:v>1.494919242855375</c:v>
                </c:pt>
                <c:pt idx="1">
                  <c:v>1.398489712898445</c:v>
                </c:pt>
                <c:pt idx="2">
                  <c:v>1.238809265913791</c:v>
                </c:pt>
                <c:pt idx="3">
                  <c:v>0.874232553948481</c:v>
                </c:pt>
                <c:pt idx="4">
                  <c:v>0.487327867425917</c:v>
                </c:pt>
                <c:pt idx="5">
                  <c:v>0.173734389131148</c:v>
                </c:pt>
                <c:pt idx="6">
                  <c:v>0.064510385725099</c:v>
                </c:pt>
                <c:pt idx="7">
                  <c:v>-0.0523976622916335</c:v>
                </c:pt>
                <c:pt idx="8">
                  <c:v>-0.157721048263037</c:v>
                </c:pt>
                <c:pt idx="9">
                  <c:v>-0.358044187825689</c:v>
                </c:pt>
                <c:pt idx="10">
                  <c:v>-0.529822952680748</c:v>
                </c:pt>
                <c:pt idx="11">
                  <c:v>-0.819946683089649</c:v>
                </c:pt>
                <c:pt idx="12">
                  <c:v>-1.099010917617536</c:v>
                </c:pt>
                <c:pt idx="13">
                  <c:v>-1.223929547360516</c:v>
                </c:pt>
                <c:pt idx="14">
                  <c:v>-1.338750371943473</c:v>
                </c:pt>
                <c:pt idx="15">
                  <c:v>-1.476023164621581</c:v>
                </c:pt>
                <c:pt idx="16">
                  <c:v>-1.52552632536198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7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'R100L100C1'!$P$19:$P$33</c:f>
                <c:numCache>
                  <c:formatCode>General</c:formatCode>
                  <c:ptCount val="15"/>
                  <c:pt idx="0">
                    <c:v>0.0497418836818384</c:v>
                  </c:pt>
                  <c:pt idx="1">
                    <c:v>0.0486946861306418</c:v>
                  </c:pt>
                  <c:pt idx="2">
                    <c:v>0.0469493568786475</c:v>
                  </c:pt>
                  <c:pt idx="3">
                    <c:v>0.0436332312998582</c:v>
                  </c:pt>
                  <c:pt idx="4">
                    <c:v>0.0401425727958696</c:v>
                  </c:pt>
                  <c:pt idx="5">
                    <c:v>0.0368264472170803</c:v>
                  </c:pt>
                  <c:pt idx="6">
                    <c:v>0.0357792496658837</c:v>
                  </c:pt>
                  <c:pt idx="7">
                    <c:v>0.0349065850398866</c:v>
                  </c:pt>
                  <c:pt idx="8">
                    <c:v>0.0359537825910832</c:v>
                  </c:pt>
                  <c:pt idx="9">
                    <c:v>0.0385717764690747</c:v>
                  </c:pt>
                  <c:pt idx="10">
                    <c:v>0.0397935069454707</c:v>
                  </c:pt>
                  <c:pt idx="11">
                    <c:v>0.0427605666738611</c:v>
                  </c:pt>
                  <c:pt idx="12">
                    <c:v>0.0459021593274509</c:v>
                  </c:pt>
                  <c:pt idx="13">
                    <c:v>0.0471238898038469</c:v>
                  </c:pt>
                  <c:pt idx="14">
                    <c:v>0.0481710873550435</c:v>
                  </c:pt>
                </c:numCache>
              </c:numRef>
            </c:plus>
            <c:minus>
              <c:numRef>
                <c:f>'R100L100C1'!$P$19:$P$33</c:f>
                <c:numCache>
                  <c:formatCode>General</c:formatCode>
                  <c:ptCount val="15"/>
                  <c:pt idx="0">
                    <c:v>0.0497418836818384</c:v>
                  </c:pt>
                  <c:pt idx="1">
                    <c:v>0.0486946861306418</c:v>
                  </c:pt>
                  <c:pt idx="2">
                    <c:v>0.0469493568786475</c:v>
                  </c:pt>
                  <c:pt idx="3">
                    <c:v>0.0436332312998582</c:v>
                  </c:pt>
                  <c:pt idx="4">
                    <c:v>0.0401425727958696</c:v>
                  </c:pt>
                  <c:pt idx="5">
                    <c:v>0.0368264472170803</c:v>
                  </c:pt>
                  <c:pt idx="6">
                    <c:v>0.0357792496658837</c:v>
                  </c:pt>
                  <c:pt idx="7">
                    <c:v>0.0349065850398866</c:v>
                  </c:pt>
                  <c:pt idx="8">
                    <c:v>0.0359537825910832</c:v>
                  </c:pt>
                  <c:pt idx="9">
                    <c:v>0.0385717764690747</c:v>
                  </c:pt>
                  <c:pt idx="10">
                    <c:v>0.0397935069454707</c:v>
                  </c:pt>
                  <c:pt idx="11">
                    <c:v>0.0427605666738611</c:v>
                  </c:pt>
                  <c:pt idx="12">
                    <c:v>0.0459021593274509</c:v>
                  </c:pt>
                  <c:pt idx="13">
                    <c:v>0.0471238898038469</c:v>
                  </c:pt>
                  <c:pt idx="14">
                    <c:v>0.0481710873550435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'R100L100C1'!$C$19:$C$33</c:f>
              <c:numCache>
                <c:formatCode>0.0</c:formatCode>
                <c:ptCount val="15"/>
                <c:pt idx="0">
                  <c:v>631.9627781961228</c:v>
                </c:pt>
                <c:pt idx="1">
                  <c:v>1261.60077782859</c:v>
                </c:pt>
                <c:pt idx="2">
                  <c:v>1890.044972252691</c:v>
                </c:pt>
                <c:pt idx="3">
                  <c:v>2518.489166676793</c:v>
                </c:pt>
                <c:pt idx="4" formatCode="0">
                  <c:v>2834.470555774855</c:v>
                </c:pt>
                <c:pt idx="5" formatCode="0">
                  <c:v>3020.578504573514</c:v>
                </c:pt>
                <c:pt idx="6" formatCode="0">
                  <c:v>3081.399738347013</c:v>
                </c:pt>
                <c:pt idx="7" formatCode="0">
                  <c:v>3146.933361100896</c:v>
                </c:pt>
                <c:pt idx="8" formatCode="0">
                  <c:v>3207.817426727466</c:v>
                </c:pt>
                <c:pt idx="9" formatCode="0">
                  <c:v>3334.172283254847</c:v>
                </c:pt>
                <c:pt idx="10" formatCode="0">
                  <c:v>3462.914750198957</c:v>
                </c:pt>
                <c:pt idx="11" formatCode="0">
                  <c:v>3775.377555524998</c:v>
                </c:pt>
                <c:pt idx="12" formatCode="0">
                  <c:v>4403.884581802172</c:v>
                </c:pt>
                <c:pt idx="13" formatCode="0">
                  <c:v>5032.328776226274</c:v>
                </c:pt>
                <c:pt idx="14" formatCode="0">
                  <c:v>6289.217165074478</c:v>
                </c:pt>
              </c:numCache>
            </c:numRef>
          </c:xVal>
          <c:yVal>
            <c:numRef>
              <c:f>'R100L100C1'!$O$19:$O$33</c:f>
              <c:numCache>
                <c:formatCode>0.00</c:formatCode>
                <c:ptCount val="15"/>
                <c:pt idx="0">
                  <c:v>1.48352986419518</c:v>
                </c:pt>
                <c:pt idx="1">
                  <c:v>1.37881010907552</c:v>
                </c:pt>
                <c:pt idx="2">
                  <c:v>1.204277183876087</c:v>
                </c:pt>
                <c:pt idx="3">
                  <c:v>0.872664625997165</c:v>
                </c:pt>
                <c:pt idx="4">
                  <c:v>0.523598775598299</c:v>
                </c:pt>
                <c:pt idx="5">
                  <c:v>0.191986217719376</c:v>
                </c:pt>
                <c:pt idx="6">
                  <c:v>0.0872664625997165</c:v>
                </c:pt>
                <c:pt idx="7">
                  <c:v>0.0</c:v>
                </c:pt>
                <c:pt idx="8">
                  <c:v>-0.10471975511966</c:v>
                </c:pt>
                <c:pt idx="9">
                  <c:v>-0.366519142918809</c:v>
                </c:pt>
                <c:pt idx="10">
                  <c:v>-0.488692190558412</c:v>
                </c:pt>
                <c:pt idx="11">
                  <c:v>-0.785398163397448</c:v>
                </c:pt>
                <c:pt idx="12">
                  <c:v>-1.099557428756428</c:v>
                </c:pt>
                <c:pt idx="13">
                  <c:v>-1.221730476396031</c:v>
                </c:pt>
                <c:pt idx="14">
                  <c:v>-1.32645023151569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215352"/>
        <c:axId val="2065222056"/>
      </c:scatterChart>
      <c:valAx>
        <c:axId val="2065215352"/>
        <c:scaling>
          <c:logBase val="10.0"/>
          <c:orientation val="minMax"/>
          <c:max val="100000.0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320321287964"/>
              <c:y val="0.913794687302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65222056"/>
        <c:crosses val="autoZero"/>
        <c:crossBetween val="midCat"/>
      </c:valAx>
      <c:valAx>
        <c:axId val="2065222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200" b="0" i="0" u="none" strike="noStrike" baseline="0">
                    <a:latin typeface="Calibri"/>
                    <a:ea typeface="Calibri"/>
                    <a:cs typeface="Calibri"/>
                  </a:rPr>
                  <a:t>  [rad]</a:t>
                </a:r>
              </a:p>
            </c:rich>
          </c:tx>
          <c:layout>
            <c:manualLayout>
              <c:xMode val="edge"/>
              <c:yMode val="edge"/>
              <c:x val="0.0200653824521935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6521535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60973992162"/>
          <c:y val="0.060344933424208"/>
          <c:w val="0.794644372806715"/>
          <c:h val="0.781610566256409"/>
        </c:manualLayout>
      </c:layout>
      <c:scatterChart>
        <c:scatterStyle val="lineMarker"/>
        <c:varyColors val="0"/>
        <c:ser>
          <c:idx val="1"/>
          <c:order val="0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'R10L100C1'!$C$19:$C$46</c:f>
              <c:numCache>
                <c:formatCode>0.0</c:formatCode>
                <c:ptCount val="28"/>
                <c:pt idx="0">
                  <c:v>630.7689729877586</c:v>
                </c:pt>
                <c:pt idx="1">
                  <c:v>1259.275999264933</c:v>
                </c:pt>
                <c:pt idx="2">
                  <c:v>1887.720193689035</c:v>
                </c:pt>
                <c:pt idx="3">
                  <c:v>2201.37680422344</c:v>
                </c:pt>
                <c:pt idx="4">
                  <c:v>2516.164388113137</c:v>
                </c:pt>
                <c:pt idx="5">
                  <c:v>2705.728088830745</c:v>
                </c:pt>
                <c:pt idx="6" formatCode="0">
                  <c:v>2832.145777211198</c:v>
                </c:pt>
                <c:pt idx="7" formatCode="0">
                  <c:v>2958.563465591652</c:v>
                </c:pt>
                <c:pt idx="8" formatCode="0">
                  <c:v>3021.709477928807</c:v>
                </c:pt>
                <c:pt idx="9" formatCode="0">
                  <c:v>3050.989121460264</c:v>
                </c:pt>
                <c:pt idx="10" formatCode="0">
                  <c:v>3084.918322119033</c:v>
                </c:pt>
                <c:pt idx="11" formatCode="0">
                  <c:v>3114.19796565049</c:v>
                </c:pt>
                <c:pt idx="12" formatCode="0">
                  <c:v>3144.60858253724</c:v>
                </c:pt>
                <c:pt idx="13" formatCode="0">
                  <c:v>3177.406809840717</c:v>
                </c:pt>
                <c:pt idx="14" formatCode="0">
                  <c:v>3211.336010499487</c:v>
                </c:pt>
                <c:pt idx="15" formatCode="0">
                  <c:v>3240.552822177872</c:v>
                </c:pt>
                <c:pt idx="16" formatCode="0">
                  <c:v>3274.544854689713</c:v>
                </c:pt>
                <c:pt idx="17" formatCode="0">
                  <c:v>3337.690867026868</c:v>
                </c:pt>
                <c:pt idx="18" formatCode="0">
                  <c:v>3464.108555407322</c:v>
                </c:pt>
                <c:pt idx="19" formatCode="0">
                  <c:v>3590.526243787775</c:v>
                </c:pt>
                <c:pt idx="20" formatCode="0">
                  <c:v>3773.052776961341</c:v>
                </c:pt>
                <c:pt idx="21" formatCode="0">
                  <c:v>4086.709387495746</c:v>
                </c:pt>
                <c:pt idx="22" formatCode="0">
                  <c:v>4401.496971385443</c:v>
                </c:pt>
                <c:pt idx="23" formatCode="0">
                  <c:v>5030.003997662618</c:v>
                </c:pt>
                <c:pt idx="24" formatCode="0">
                  <c:v>5658.44819208672</c:v>
                </c:pt>
                <c:pt idx="25" formatCode="0">
                  <c:v>6283.813625710304</c:v>
                </c:pt>
                <c:pt idx="26" formatCode="0">
                  <c:v>12566.37061435917</c:v>
                </c:pt>
                <c:pt idx="27" formatCode="0">
                  <c:v>25132.74122871834</c:v>
                </c:pt>
              </c:numCache>
            </c:numRef>
          </c:xVal>
          <c:yVal>
            <c:numRef>
              <c:f>'R10L100C1'!$Q$19:$Q$46</c:f>
              <c:numCache>
                <c:formatCode>0.000</c:formatCode>
                <c:ptCount val="28"/>
                <c:pt idx="0">
                  <c:v>1.555418315569804</c:v>
                </c:pt>
                <c:pt idx="1">
                  <c:v>1.535622684183015</c:v>
                </c:pt>
                <c:pt idx="2">
                  <c:v>1.501209966989242</c:v>
                </c:pt>
                <c:pt idx="3">
                  <c:v>1.468478357894203</c:v>
                </c:pt>
                <c:pt idx="4">
                  <c:v>1.403559843199598</c:v>
                </c:pt>
                <c:pt idx="5">
                  <c:v>1.319717683458812</c:v>
                </c:pt>
                <c:pt idx="6">
                  <c:v>1.208327164302962</c:v>
                </c:pt>
                <c:pt idx="7">
                  <c:v>0.962323053358354</c:v>
                </c:pt>
                <c:pt idx="8">
                  <c:v>0.707678685890594</c:v>
                </c:pt>
                <c:pt idx="9">
                  <c:v>0.5336528793103</c:v>
                </c:pt>
                <c:pt idx="10">
                  <c:v>0.279824970855271</c:v>
                </c:pt>
                <c:pt idx="11">
                  <c:v>0.0281745689612047</c:v>
                </c:pt>
                <c:pt idx="12">
                  <c:v>-0.234071834796157</c:v>
                </c:pt>
                <c:pt idx="13">
                  <c:v>-0.481996566428773</c:v>
                </c:pt>
                <c:pt idx="14">
                  <c:v>-0.683616206594471</c:v>
                </c:pt>
                <c:pt idx="15">
                  <c:v>-0.816065291595714</c:v>
                </c:pt>
                <c:pt idx="16">
                  <c:v>-0.933201887622906</c:v>
                </c:pt>
                <c:pt idx="17">
                  <c:v>-1.080801056583243</c:v>
                </c:pt>
                <c:pt idx="18">
                  <c:v>-1.238600757287316</c:v>
                </c:pt>
                <c:pt idx="19">
                  <c:v>-1.319155708334556</c:v>
                </c:pt>
                <c:pt idx="20">
                  <c:v>-1.383240829471993</c:v>
                </c:pt>
                <c:pt idx="21">
                  <c:v>-1.43858046525307</c:v>
                </c:pt>
                <c:pt idx="22">
                  <c:v>-1.467568757212097</c:v>
                </c:pt>
                <c:pt idx="23">
                  <c:v>-1.49757446496738</c:v>
                </c:pt>
                <c:pt idx="24">
                  <c:v>-1.513198160866314</c:v>
                </c:pt>
                <c:pt idx="25">
                  <c:v>-1.522863510833765</c:v>
                </c:pt>
                <c:pt idx="26">
                  <c:v>-1.551529275554924</c:v>
                </c:pt>
                <c:pt idx="27">
                  <c:v>-1.561613513754784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11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12"/>
            <c:marker>
              <c:symbol val="diamond"/>
              <c:size val="5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41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43"/>
            <c:marker>
              <c:symbol val="diamond"/>
              <c:size val="5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'R10L100C1'!$P$19:$P$44</c:f>
                <c:numCache>
                  <c:formatCode>General</c:formatCode>
                  <c:ptCount val="26"/>
                  <c:pt idx="0">
                    <c:v>0.0486946861306418</c:v>
                  </c:pt>
                  <c:pt idx="1">
                    <c:v>0.0497418836818384</c:v>
                  </c:pt>
                  <c:pt idx="2">
                    <c:v>0.0495673507566389</c:v>
                  </c:pt>
                  <c:pt idx="3">
                    <c:v>0.0492182849062401</c:v>
                  </c:pt>
                  <c:pt idx="4">
                    <c:v>0.0486946861306418</c:v>
                  </c:pt>
                  <c:pt idx="5">
                    <c:v>0.0481710873550435</c:v>
                  </c:pt>
                  <c:pt idx="6">
                    <c:v>0.0466002910282486</c:v>
                  </c:pt>
                  <c:pt idx="7">
                    <c:v>0.0441568300754565</c:v>
                  </c:pt>
                  <c:pt idx="8">
                    <c:v>0.0420624349730633</c:v>
                  </c:pt>
                  <c:pt idx="9">
                    <c:v>0.0404916386462684</c:v>
                  </c:pt>
                  <c:pt idx="10">
                    <c:v>0.0387463093942741</c:v>
                  </c:pt>
                  <c:pt idx="11">
                    <c:v>0.0368264472170803</c:v>
                  </c:pt>
                  <c:pt idx="12">
                    <c:v>0.035081117965086</c:v>
                  </c:pt>
                  <c:pt idx="13">
                    <c:v>0.0376991118430775</c:v>
                  </c:pt>
                  <c:pt idx="14">
                    <c:v>0.0401425727958696</c:v>
                  </c:pt>
                  <c:pt idx="15">
                    <c:v>0.041538836197465</c:v>
                  </c:pt>
                  <c:pt idx="16">
                    <c:v>0.0427605666738611</c:v>
                  </c:pt>
                  <c:pt idx="17">
                    <c:v>0.0445058959258554</c:v>
                  </c:pt>
                  <c:pt idx="18">
                    <c:v>0.0462512251778497</c:v>
                  </c:pt>
                  <c:pt idx="19">
                    <c:v>0.0474729556542457</c:v>
                  </c:pt>
                  <c:pt idx="20">
                    <c:v>0.0483456202802429</c:v>
                  </c:pt>
                  <c:pt idx="21">
                    <c:v>0.0485201532054424</c:v>
                  </c:pt>
                  <c:pt idx="22">
                    <c:v>0.0493928178314395</c:v>
                  </c:pt>
                  <c:pt idx="23">
                    <c:v>0.0504400153826361</c:v>
                  </c:pt>
                  <c:pt idx="24">
                    <c:v>0.0500909495322372</c:v>
                  </c:pt>
                  <c:pt idx="25">
                    <c:v>0.0500909495322372</c:v>
                  </c:pt>
                </c:numCache>
              </c:numRef>
            </c:plus>
            <c:minus>
              <c:numRef>
                <c:f>'R10L100C1'!$P$19:$P$44</c:f>
                <c:numCache>
                  <c:formatCode>General</c:formatCode>
                  <c:ptCount val="26"/>
                  <c:pt idx="0">
                    <c:v>0.0486946861306418</c:v>
                  </c:pt>
                  <c:pt idx="1">
                    <c:v>0.0497418836818384</c:v>
                  </c:pt>
                  <c:pt idx="2">
                    <c:v>0.0495673507566389</c:v>
                  </c:pt>
                  <c:pt idx="3">
                    <c:v>0.0492182849062401</c:v>
                  </c:pt>
                  <c:pt idx="4">
                    <c:v>0.0486946861306418</c:v>
                  </c:pt>
                  <c:pt idx="5">
                    <c:v>0.0481710873550435</c:v>
                  </c:pt>
                  <c:pt idx="6">
                    <c:v>0.0466002910282486</c:v>
                  </c:pt>
                  <c:pt idx="7">
                    <c:v>0.0441568300754565</c:v>
                  </c:pt>
                  <c:pt idx="8">
                    <c:v>0.0420624349730633</c:v>
                  </c:pt>
                  <c:pt idx="9">
                    <c:v>0.0404916386462684</c:v>
                  </c:pt>
                  <c:pt idx="10">
                    <c:v>0.0387463093942741</c:v>
                  </c:pt>
                  <c:pt idx="11">
                    <c:v>0.0368264472170803</c:v>
                  </c:pt>
                  <c:pt idx="12">
                    <c:v>0.035081117965086</c:v>
                  </c:pt>
                  <c:pt idx="13">
                    <c:v>0.0376991118430775</c:v>
                  </c:pt>
                  <c:pt idx="14">
                    <c:v>0.0401425727958696</c:v>
                  </c:pt>
                  <c:pt idx="15">
                    <c:v>0.041538836197465</c:v>
                  </c:pt>
                  <c:pt idx="16">
                    <c:v>0.0427605666738611</c:v>
                  </c:pt>
                  <c:pt idx="17">
                    <c:v>0.0445058959258554</c:v>
                  </c:pt>
                  <c:pt idx="18">
                    <c:v>0.0462512251778497</c:v>
                  </c:pt>
                  <c:pt idx="19">
                    <c:v>0.0474729556542457</c:v>
                  </c:pt>
                  <c:pt idx="20">
                    <c:v>0.0483456202802429</c:v>
                  </c:pt>
                  <c:pt idx="21">
                    <c:v>0.0485201532054424</c:v>
                  </c:pt>
                  <c:pt idx="22">
                    <c:v>0.0493928178314395</c:v>
                  </c:pt>
                  <c:pt idx="23">
                    <c:v>0.0504400153826361</c:v>
                  </c:pt>
                  <c:pt idx="24">
                    <c:v>0.0500909495322372</c:v>
                  </c:pt>
                  <c:pt idx="25">
                    <c:v>0.0500909495322372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'R10L100C1'!$C$19:$C$44</c:f>
              <c:numCache>
                <c:formatCode>0.0</c:formatCode>
                <c:ptCount val="26"/>
                <c:pt idx="0">
                  <c:v>630.7689729877586</c:v>
                </c:pt>
                <c:pt idx="1">
                  <c:v>1259.275999264933</c:v>
                </c:pt>
                <c:pt idx="2">
                  <c:v>1887.720193689035</c:v>
                </c:pt>
                <c:pt idx="3">
                  <c:v>2201.37680422344</c:v>
                </c:pt>
                <c:pt idx="4">
                  <c:v>2516.164388113137</c:v>
                </c:pt>
                <c:pt idx="5">
                  <c:v>2705.728088830745</c:v>
                </c:pt>
                <c:pt idx="6" formatCode="0">
                  <c:v>2832.145777211198</c:v>
                </c:pt>
                <c:pt idx="7" formatCode="0">
                  <c:v>2958.563465591652</c:v>
                </c:pt>
                <c:pt idx="8" formatCode="0">
                  <c:v>3021.709477928807</c:v>
                </c:pt>
                <c:pt idx="9" formatCode="0">
                  <c:v>3050.989121460264</c:v>
                </c:pt>
                <c:pt idx="10" formatCode="0">
                  <c:v>3084.918322119033</c:v>
                </c:pt>
                <c:pt idx="11" formatCode="0">
                  <c:v>3114.19796565049</c:v>
                </c:pt>
                <c:pt idx="12" formatCode="0">
                  <c:v>3144.60858253724</c:v>
                </c:pt>
                <c:pt idx="13" formatCode="0">
                  <c:v>3177.406809840717</c:v>
                </c:pt>
                <c:pt idx="14" formatCode="0">
                  <c:v>3211.336010499487</c:v>
                </c:pt>
                <c:pt idx="15" formatCode="0">
                  <c:v>3240.552822177872</c:v>
                </c:pt>
                <c:pt idx="16" formatCode="0">
                  <c:v>3274.544854689713</c:v>
                </c:pt>
                <c:pt idx="17" formatCode="0">
                  <c:v>3337.690867026868</c:v>
                </c:pt>
                <c:pt idx="18" formatCode="0">
                  <c:v>3464.108555407322</c:v>
                </c:pt>
                <c:pt idx="19" formatCode="0">
                  <c:v>3590.526243787775</c:v>
                </c:pt>
                <c:pt idx="20" formatCode="0">
                  <c:v>3773.052776961341</c:v>
                </c:pt>
                <c:pt idx="21" formatCode="0">
                  <c:v>4086.709387495746</c:v>
                </c:pt>
                <c:pt idx="22" formatCode="0">
                  <c:v>4401.496971385443</c:v>
                </c:pt>
                <c:pt idx="23" formatCode="0">
                  <c:v>5030.003997662618</c:v>
                </c:pt>
                <c:pt idx="24" formatCode="0">
                  <c:v>5658.44819208672</c:v>
                </c:pt>
                <c:pt idx="25" formatCode="0">
                  <c:v>6283.813625710304</c:v>
                </c:pt>
              </c:numCache>
            </c:numRef>
          </c:xVal>
          <c:yVal>
            <c:numRef>
              <c:f>'R10L100C1'!$O$19:$O$44</c:f>
              <c:numCache>
                <c:formatCode>0.00</c:formatCode>
                <c:ptCount val="26"/>
                <c:pt idx="0">
                  <c:v>1.37881010907552</c:v>
                </c:pt>
                <c:pt idx="1">
                  <c:v>1.48352986419518</c:v>
                </c:pt>
                <c:pt idx="2">
                  <c:v>1.466076571675237</c:v>
                </c:pt>
                <c:pt idx="3">
                  <c:v>1.43116998663535</c:v>
                </c:pt>
                <c:pt idx="4">
                  <c:v>1.37881010907552</c:v>
                </c:pt>
                <c:pt idx="5">
                  <c:v>1.32645023151569</c:v>
                </c:pt>
                <c:pt idx="6">
                  <c:v>1.169370598836201</c:v>
                </c:pt>
                <c:pt idx="7">
                  <c:v>0.925024503556995</c:v>
                </c:pt>
                <c:pt idx="8">
                  <c:v>0.715584993317675</c:v>
                </c:pt>
                <c:pt idx="9">
                  <c:v>0.558505360638185</c:v>
                </c:pt>
                <c:pt idx="10">
                  <c:v>0.383972435438752</c:v>
                </c:pt>
                <c:pt idx="11">
                  <c:v>0.191986217719376</c:v>
                </c:pt>
                <c:pt idx="12">
                  <c:v>-0.0174532925199433</c:v>
                </c:pt>
                <c:pt idx="13">
                  <c:v>-0.279252680319093</c:v>
                </c:pt>
                <c:pt idx="14">
                  <c:v>-0.523598775598299</c:v>
                </c:pt>
                <c:pt idx="15">
                  <c:v>-0.663225115757845</c:v>
                </c:pt>
                <c:pt idx="16">
                  <c:v>-0.785398163397448</c:v>
                </c:pt>
                <c:pt idx="17">
                  <c:v>-0.959931088596881</c:v>
                </c:pt>
                <c:pt idx="18">
                  <c:v>-1.134464013796314</c:v>
                </c:pt>
                <c:pt idx="19">
                  <c:v>-1.256637061435917</c:v>
                </c:pt>
                <c:pt idx="20">
                  <c:v>-1.343903524035634</c:v>
                </c:pt>
                <c:pt idx="21">
                  <c:v>-1.361356816555577</c:v>
                </c:pt>
                <c:pt idx="22">
                  <c:v>-1.448623279155294</c:v>
                </c:pt>
                <c:pt idx="23">
                  <c:v>-1.553343034274953</c:v>
                </c:pt>
                <c:pt idx="24">
                  <c:v>-1.518436449235067</c:v>
                </c:pt>
                <c:pt idx="25">
                  <c:v>-1.518436449235067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126984"/>
        <c:axId val="2060133816"/>
      </c:scatterChart>
      <c:valAx>
        <c:axId val="2060126984"/>
        <c:scaling>
          <c:logBase val="10.0"/>
          <c:orientation val="minMax"/>
          <c:max val="100000.0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320321287964"/>
              <c:y val="0.913794687302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60133816"/>
        <c:crosses val="autoZero"/>
        <c:crossBetween val="midCat"/>
      </c:valAx>
      <c:valAx>
        <c:axId val="206013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[rad]</a:t>
                </a:r>
              </a:p>
            </c:rich>
          </c:tx>
          <c:layout>
            <c:manualLayout>
              <c:xMode val="edge"/>
              <c:yMode val="edge"/>
              <c:x val="0.0200653824521935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6012698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5135349327"/>
          <c:y val="0.0365217391304348"/>
          <c:w val="0.796009730990302"/>
          <c:h val="0.867826086956522"/>
        </c:manualLayout>
      </c:layout>
      <c:scatterChart>
        <c:scatterStyle val="lineMarker"/>
        <c:varyColors val="0"/>
        <c:ser>
          <c:idx val="2"/>
          <c:order val="0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'R50L100C05'!$C$19:$C$34</c:f>
              <c:numCache>
                <c:formatCode>0.0</c:formatCode>
                <c:ptCount val="16"/>
                <c:pt idx="0">
                  <c:v>148.2203413963665</c:v>
                </c:pt>
                <c:pt idx="1">
                  <c:v>300.5875850954714</c:v>
                </c:pt>
                <c:pt idx="2">
                  <c:v>629.5123359263227</c:v>
                </c:pt>
                <c:pt idx="3">
                  <c:v>1267.192812751979</c:v>
                </c:pt>
                <c:pt idx="4" formatCode="0">
                  <c:v>3099.49531203169</c:v>
                </c:pt>
                <c:pt idx="5" formatCode="0">
                  <c:v>3531.150142634927</c:v>
                </c:pt>
                <c:pt idx="6" formatCode="0">
                  <c:v>3837.769585625291</c:v>
                </c:pt>
                <c:pt idx="7" formatCode="0">
                  <c:v>4181.459821928014</c:v>
                </c:pt>
                <c:pt idx="8" formatCode="0">
                  <c:v>4209.734155810323</c:v>
                </c:pt>
                <c:pt idx="9" formatCode="0">
                  <c:v>4526.406695292174</c:v>
                </c:pt>
                <c:pt idx="10" formatCode="0">
                  <c:v>4975.026126224795</c:v>
                </c:pt>
                <c:pt idx="11" formatCode="0">
                  <c:v>5814.45968326399</c:v>
                </c:pt>
                <c:pt idx="12" formatCode="0">
                  <c:v>8832.273586302344</c:v>
                </c:pt>
                <c:pt idx="13" formatCode="0">
                  <c:v>12516.73345043245</c:v>
                </c:pt>
                <c:pt idx="14" formatCode="0">
                  <c:v>25132.74122871834</c:v>
                </c:pt>
                <c:pt idx="15" formatCode="0">
                  <c:v>50265.48245743668</c:v>
                </c:pt>
              </c:numCache>
            </c:numRef>
          </c:xVal>
          <c:yVal>
            <c:numRef>
              <c:f>'R50L100C05'!$K$19:$K$34</c:f>
              <c:numCache>
                <c:formatCode>0.0000</c:formatCode>
                <c:ptCount val="16"/>
                <c:pt idx="0">
                  <c:v>0.00349400999985716</c:v>
                </c:pt>
                <c:pt idx="1">
                  <c:v>0.00711028753960718</c:v>
                </c:pt>
                <c:pt idx="2">
                  <c:v>0.015124923649914</c:v>
                </c:pt>
                <c:pt idx="3">
                  <c:v>0.0324618206440545</c:v>
                </c:pt>
                <c:pt idx="4">
                  <c:v>0.140405776728061</c:v>
                </c:pt>
                <c:pt idx="5">
                  <c:v>0.218565224246269</c:v>
                </c:pt>
                <c:pt idx="6">
                  <c:v>0.32890912887078</c:v>
                </c:pt>
                <c:pt idx="7">
                  <c:v>0.603142630279961</c:v>
                </c:pt>
                <c:pt idx="8">
                  <c:v>0.636223595318363</c:v>
                </c:pt>
                <c:pt idx="9">
                  <c:v>0.794401035050098</c:v>
                </c:pt>
                <c:pt idx="10">
                  <c:v>0.400558716398508</c:v>
                </c:pt>
                <c:pt idx="11">
                  <c:v>0.18634074075688</c:v>
                </c:pt>
                <c:pt idx="12">
                  <c:v>0.0700183758303401</c:v>
                </c:pt>
                <c:pt idx="13">
                  <c:v>0.0423372797677284</c:v>
                </c:pt>
                <c:pt idx="14">
                  <c:v>0.0190467635246443</c:v>
                </c:pt>
                <c:pt idx="15">
                  <c:v>0.00930071944457012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7"/>
            <c:marker>
              <c:symbol val="diamond"/>
              <c:size val="5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9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xVal>
            <c:numRef>
              <c:f>'R50L100C05'!$C$19:$C$29</c:f>
              <c:numCache>
                <c:formatCode>0.0</c:formatCode>
                <c:ptCount val="11"/>
                <c:pt idx="0">
                  <c:v>148.2203413963665</c:v>
                </c:pt>
                <c:pt idx="1">
                  <c:v>300.5875850954714</c:v>
                </c:pt>
                <c:pt idx="2">
                  <c:v>629.5123359263227</c:v>
                </c:pt>
                <c:pt idx="3">
                  <c:v>1267.192812751979</c:v>
                </c:pt>
                <c:pt idx="4" formatCode="0">
                  <c:v>3099.49531203169</c:v>
                </c:pt>
                <c:pt idx="5" formatCode="0">
                  <c:v>3531.150142634927</c:v>
                </c:pt>
                <c:pt idx="6" formatCode="0">
                  <c:v>3837.769585625291</c:v>
                </c:pt>
                <c:pt idx="7" formatCode="0">
                  <c:v>4181.459821928014</c:v>
                </c:pt>
                <c:pt idx="8" formatCode="0">
                  <c:v>4209.734155810323</c:v>
                </c:pt>
                <c:pt idx="9" formatCode="0">
                  <c:v>4526.406695292174</c:v>
                </c:pt>
                <c:pt idx="10" formatCode="0">
                  <c:v>4975.026126224795</c:v>
                </c:pt>
              </c:numCache>
            </c:numRef>
          </c:xVal>
          <c:yVal>
            <c:numRef>
              <c:f>'R50L100C05'!$I$19:$I$29</c:f>
              <c:numCache>
                <c:formatCode>0.00000</c:formatCode>
                <c:ptCount val="11"/>
                <c:pt idx="0">
                  <c:v>0.00370142487046632</c:v>
                </c:pt>
                <c:pt idx="1">
                  <c:v>0.00757221681272314</c:v>
                </c:pt>
                <c:pt idx="2">
                  <c:v>0.0194052648683783</c:v>
                </c:pt>
                <c:pt idx="3">
                  <c:v>0.0349479166666667</c:v>
                </c:pt>
                <c:pt idx="4" formatCode="0.0000">
                  <c:v>0.1710219478738</c:v>
                </c:pt>
                <c:pt idx="5" formatCode="0.0000">
                  <c:v>0.389419163891972</c:v>
                </c:pt>
                <c:pt idx="6" formatCode="0.0000">
                  <c:v>0.808448540706605</c:v>
                </c:pt>
                <c:pt idx="7" formatCode="0.0000">
                  <c:v>0.741428571428571</c:v>
                </c:pt>
                <c:pt idx="8" formatCode="0.0000">
                  <c:v>0.742424242424242</c:v>
                </c:pt>
                <c:pt idx="9" formatCode="0.0000">
                  <c:v>0.512764003673095</c:v>
                </c:pt>
                <c:pt idx="10" formatCode="0.0000">
                  <c:v>0.287663063734625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8000.0"/>
            <c:backward val="2500.0"/>
            <c:dispRSqr val="0"/>
            <c:dispEq val="1"/>
            <c:trendlineLbl>
              <c:layout>
                <c:manualLayout>
                  <c:x val="0.00356306454399827"/>
                  <c:y val="0.0175351255440768"/>
                </c:manualLayout>
              </c:layout>
              <c:numFmt formatCode="0.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'R50L100C05'!$C$30:$C$32</c:f>
              <c:numCache>
                <c:formatCode>0</c:formatCode>
                <c:ptCount val="3"/>
                <c:pt idx="0">
                  <c:v>5814.45968326399</c:v>
                </c:pt>
                <c:pt idx="1">
                  <c:v>8832.273586302344</c:v>
                </c:pt>
                <c:pt idx="2">
                  <c:v>12516.73345043245</c:v>
                </c:pt>
              </c:numCache>
            </c:numRef>
          </c:xVal>
          <c:yVal>
            <c:numRef>
              <c:f>'R50L100C05'!$I$30:$I$32</c:f>
              <c:numCache>
                <c:formatCode>0.00000</c:formatCode>
                <c:ptCount val="3"/>
                <c:pt idx="0" formatCode="0.0000">
                  <c:v>0.1571477195371</c:v>
                </c:pt>
                <c:pt idx="1">
                  <c:v>0.0659188386671065</c:v>
                </c:pt>
                <c:pt idx="2">
                  <c:v>0.0412466843501326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182824"/>
        <c:axId val="2060189816"/>
      </c:scatterChart>
      <c:valAx>
        <c:axId val="2060182824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4501602675772"/>
              <c:y val="0.942608647603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60189816"/>
        <c:crosses val="autoZero"/>
        <c:crossBetween val="midCat"/>
      </c:valAx>
      <c:valAx>
        <c:axId val="2060189816"/>
        <c:scaling>
          <c:logBase val="10.0"/>
          <c:orientation val="minMax"/>
          <c:max val="1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248205699951"/>
              <c:y val="0.4591304047520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6018282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60973992162"/>
          <c:y val="0.060344933424208"/>
          <c:w val="0.794644372806715"/>
          <c:h val="0.781610566256409"/>
        </c:manualLayout>
      </c:layout>
      <c:scatterChart>
        <c:scatterStyle val="lineMarker"/>
        <c:varyColors val="0"/>
        <c:ser>
          <c:idx val="1"/>
          <c:order val="0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'R50L100C05'!$C$19:$C$34</c:f>
              <c:numCache>
                <c:formatCode>0.0</c:formatCode>
                <c:ptCount val="16"/>
                <c:pt idx="0">
                  <c:v>148.2203413963665</c:v>
                </c:pt>
                <c:pt idx="1">
                  <c:v>300.5875850954714</c:v>
                </c:pt>
                <c:pt idx="2">
                  <c:v>629.5123359263227</c:v>
                </c:pt>
                <c:pt idx="3">
                  <c:v>1267.192812751979</c:v>
                </c:pt>
                <c:pt idx="4" formatCode="0">
                  <c:v>3099.49531203169</c:v>
                </c:pt>
                <c:pt idx="5" formatCode="0">
                  <c:v>3531.150142634927</c:v>
                </c:pt>
                <c:pt idx="6" formatCode="0">
                  <c:v>3837.769585625291</c:v>
                </c:pt>
                <c:pt idx="7" formatCode="0">
                  <c:v>4181.459821928014</c:v>
                </c:pt>
                <c:pt idx="8" formatCode="0">
                  <c:v>4209.734155810323</c:v>
                </c:pt>
                <c:pt idx="9" formatCode="0">
                  <c:v>4526.406695292174</c:v>
                </c:pt>
                <c:pt idx="10" formatCode="0">
                  <c:v>4975.026126224795</c:v>
                </c:pt>
                <c:pt idx="11" formatCode="0">
                  <c:v>5814.45968326399</c:v>
                </c:pt>
                <c:pt idx="12" formatCode="0">
                  <c:v>8832.273586302344</c:v>
                </c:pt>
                <c:pt idx="13" formatCode="0">
                  <c:v>12516.73345043245</c:v>
                </c:pt>
                <c:pt idx="14" formatCode="0">
                  <c:v>25132.74122871834</c:v>
                </c:pt>
                <c:pt idx="15" formatCode="0">
                  <c:v>50265.48245743668</c:v>
                </c:pt>
              </c:numCache>
            </c:numRef>
          </c:xVal>
          <c:yVal>
            <c:numRef>
              <c:f>'R50L100C05'!$Q$19:$Q$34</c:f>
              <c:numCache>
                <c:formatCode>0.000</c:formatCode>
                <c:ptCount val="16"/>
                <c:pt idx="0">
                  <c:v>1.56659792320367</c:v>
                </c:pt>
                <c:pt idx="1">
                  <c:v>1.56225252405048</c:v>
                </c:pt>
                <c:pt idx="2">
                  <c:v>1.552621266220313</c:v>
                </c:pt>
                <c:pt idx="3">
                  <c:v>1.531780408922379</c:v>
                </c:pt>
                <c:pt idx="4">
                  <c:v>1.401274415388709</c:v>
                </c:pt>
                <c:pt idx="5">
                  <c:v>1.305052273912808</c:v>
                </c:pt>
                <c:pt idx="6">
                  <c:v>1.164493171261023</c:v>
                </c:pt>
                <c:pt idx="7">
                  <c:v>0.760147686643783</c:v>
                </c:pt>
                <c:pt idx="8">
                  <c:v>0.700555447392999</c:v>
                </c:pt>
                <c:pt idx="9">
                  <c:v>-0.302650873555717</c:v>
                </c:pt>
                <c:pt idx="10">
                  <c:v>-1.068647646961077</c:v>
                </c:pt>
                <c:pt idx="11">
                  <c:v>-1.344975484621036</c:v>
                </c:pt>
                <c:pt idx="12">
                  <c:v>-1.486562895504409</c:v>
                </c:pt>
                <c:pt idx="13">
                  <c:v>-1.519902018147186</c:v>
                </c:pt>
                <c:pt idx="14">
                  <c:v>-1.547907798132188</c:v>
                </c:pt>
                <c:pt idx="15">
                  <c:v>-1.559620379365324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7"/>
            <c:marker>
              <c:symbol val="diamond"/>
              <c:size val="5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9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'R50L100C05'!$P$19:$P$32</c:f>
                <c:numCache>
                  <c:formatCode>General</c:formatCode>
                  <c:ptCount val="14"/>
                  <c:pt idx="0">
                    <c:v>0.0523598775598299</c:v>
                  </c:pt>
                  <c:pt idx="1">
                    <c:v>0.0514872129338327</c:v>
                  </c:pt>
                  <c:pt idx="2">
                    <c:v>0.0509636141582344</c:v>
                  </c:pt>
                  <c:pt idx="3">
                    <c:v>0.0500909495322372</c:v>
                  </c:pt>
                  <c:pt idx="4">
                    <c:v>0.0483456202802429</c:v>
                  </c:pt>
                  <c:pt idx="5">
                    <c:v>0.046774823953448</c:v>
                  </c:pt>
                  <c:pt idx="6">
                    <c:v>0.0441568300754565</c:v>
                  </c:pt>
                  <c:pt idx="7">
                    <c:v>0.0356047167406843</c:v>
                  </c:pt>
                  <c:pt idx="8">
                    <c:v>0.035081117965086</c:v>
                  </c:pt>
                  <c:pt idx="9">
                    <c:v>0.0431096325242599</c:v>
                  </c:pt>
                  <c:pt idx="10">
                    <c:v>0.046774823953448</c:v>
                  </c:pt>
                  <c:pt idx="11">
                    <c:v>0.0485201532054424</c:v>
                  </c:pt>
                  <c:pt idx="12">
                    <c:v>0.0495673507566389</c:v>
                  </c:pt>
                  <c:pt idx="13">
                    <c:v>0.0499164166070378</c:v>
                  </c:pt>
                </c:numCache>
              </c:numRef>
            </c:plus>
            <c:minus>
              <c:numRef>
                <c:f>'R50L100C05'!$P$19:$P$32</c:f>
                <c:numCache>
                  <c:formatCode>General</c:formatCode>
                  <c:ptCount val="14"/>
                  <c:pt idx="0">
                    <c:v>0.0523598775598299</c:v>
                  </c:pt>
                  <c:pt idx="1">
                    <c:v>0.0514872129338327</c:v>
                  </c:pt>
                  <c:pt idx="2">
                    <c:v>0.0509636141582344</c:v>
                  </c:pt>
                  <c:pt idx="3">
                    <c:v>0.0500909495322372</c:v>
                  </c:pt>
                  <c:pt idx="4">
                    <c:v>0.0483456202802429</c:v>
                  </c:pt>
                  <c:pt idx="5">
                    <c:v>0.046774823953448</c:v>
                  </c:pt>
                  <c:pt idx="6">
                    <c:v>0.0441568300754565</c:v>
                  </c:pt>
                  <c:pt idx="7">
                    <c:v>0.0356047167406843</c:v>
                  </c:pt>
                  <c:pt idx="8">
                    <c:v>0.035081117965086</c:v>
                  </c:pt>
                  <c:pt idx="9">
                    <c:v>0.0431096325242599</c:v>
                  </c:pt>
                  <c:pt idx="10">
                    <c:v>0.046774823953448</c:v>
                  </c:pt>
                  <c:pt idx="11">
                    <c:v>0.0485201532054424</c:v>
                  </c:pt>
                  <c:pt idx="12">
                    <c:v>0.0495673507566389</c:v>
                  </c:pt>
                  <c:pt idx="13">
                    <c:v>0.0499164166070378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'R50L100C05'!$C$19:$C$32</c:f>
              <c:numCache>
                <c:formatCode>0.0</c:formatCode>
                <c:ptCount val="14"/>
                <c:pt idx="0">
                  <c:v>148.2203413963665</c:v>
                </c:pt>
                <c:pt idx="1">
                  <c:v>300.5875850954714</c:v>
                </c:pt>
                <c:pt idx="2">
                  <c:v>629.5123359263227</c:v>
                </c:pt>
                <c:pt idx="3">
                  <c:v>1267.192812751979</c:v>
                </c:pt>
                <c:pt idx="4" formatCode="0">
                  <c:v>3099.49531203169</c:v>
                </c:pt>
                <c:pt idx="5" formatCode="0">
                  <c:v>3531.150142634927</c:v>
                </c:pt>
                <c:pt idx="6" formatCode="0">
                  <c:v>3837.769585625291</c:v>
                </c:pt>
                <c:pt idx="7" formatCode="0">
                  <c:v>4181.459821928014</c:v>
                </c:pt>
                <c:pt idx="8" formatCode="0">
                  <c:v>4209.734155810323</c:v>
                </c:pt>
                <c:pt idx="9" formatCode="0">
                  <c:v>4526.406695292174</c:v>
                </c:pt>
                <c:pt idx="10" formatCode="0">
                  <c:v>4975.026126224795</c:v>
                </c:pt>
                <c:pt idx="11" formatCode="0">
                  <c:v>5814.45968326399</c:v>
                </c:pt>
                <c:pt idx="12" formatCode="0">
                  <c:v>8832.273586302344</c:v>
                </c:pt>
                <c:pt idx="13" formatCode="0">
                  <c:v>12516.73345043245</c:v>
                </c:pt>
              </c:numCache>
            </c:numRef>
          </c:xVal>
          <c:yVal>
            <c:numRef>
              <c:f>'R50L100C05'!$O$19:$O$32</c:f>
              <c:numCache>
                <c:formatCode>0.00</c:formatCode>
                <c:ptCount val="14"/>
                <c:pt idx="0">
                  <c:v>1.745329251994329</c:v>
                </c:pt>
                <c:pt idx="1">
                  <c:v>1.658062789394613</c:v>
                </c:pt>
                <c:pt idx="2">
                  <c:v>1.605702911834783</c:v>
                </c:pt>
                <c:pt idx="3">
                  <c:v>1.518436449235067</c:v>
                </c:pt>
                <c:pt idx="4">
                  <c:v>1.343903524035634</c:v>
                </c:pt>
                <c:pt idx="5">
                  <c:v>1.186823891356144</c:v>
                </c:pt>
                <c:pt idx="6">
                  <c:v>0.925024503556995</c:v>
                </c:pt>
                <c:pt idx="7">
                  <c:v>0.0698131700797732</c:v>
                </c:pt>
                <c:pt idx="8">
                  <c:v>-0.0174532925199433</c:v>
                </c:pt>
                <c:pt idx="9">
                  <c:v>-0.820304748437335</c:v>
                </c:pt>
                <c:pt idx="10">
                  <c:v>-1.186823891356144</c:v>
                </c:pt>
                <c:pt idx="11">
                  <c:v>-1.361356816555577</c:v>
                </c:pt>
                <c:pt idx="12">
                  <c:v>-1.466076571675237</c:v>
                </c:pt>
                <c:pt idx="13">
                  <c:v>-1.500983156715123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332552"/>
        <c:axId val="2057339384"/>
      </c:scatterChart>
      <c:valAx>
        <c:axId val="2057332552"/>
        <c:scaling>
          <c:logBase val="10.0"/>
          <c:orientation val="minMax"/>
          <c:max val="100000.0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320321287964"/>
              <c:y val="0.913794687302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7339384"/>
        <c:crosses val="autoZero"/>
        <c:crossBetween val="midCat"/>
      </c:valAx>
      <c:valAx>
        <c:axId val="2057339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[rad]</a:t>
                </a:r>
              </a:p>
            </c:rich>
          </c:tx>
          <c:layout>
            <c:manualLayout>
              <c:xMode val="edge"/>
              <c:yMode val="edge"/>
              <c:x val="0.0200653824521935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733255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5135349327"/>
          <c:y val="0.0365217391304348"/>
          <c:w val="0.796009730990302"/>
          <c:h val="0.867826086956522"/>
        </c:manualLayout>
      </c:layout>
      <c:scatterChart>
        <c:scatterStyle val="lineMarker"/>
        <c:varyColors val="0"/>
        <c:ser>
          <c:idx val="2"/>
          <c:order val="0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'R50L100C1'!$C$19:$C$44</c:f>
              <c:numCache>
                <c:formatCode>0.0</c:formatCode>
                <c:ptCount val="26"/>
                <c:pt idx="0">
                  <c:v>636.486671617292</c:v>
                </c:pt>
                <c:pt idx="1">
                  <c:v>1830.291879981414</c:v>
                </c:pt>
                <c:pt idx="2">
                  <c:v>2216.07945784224</c:v>
                </c:pt>
                <c:pt idx="3">
                  <c:v>2532.123678793373</c:v>
                </c:pt>
                <c:pt idx="4">
                  <c:v>2595.583850395887</c:v>
                </c:pt>
                <c:pt idx="5">
                  <c:v>2658.415703467683</c:v>
                </c:pt>
                <c:pt idx="6" formatCode="0">
                  <c:v>2721.875875070197</c:v>
                </c:pt>
                <c:pt idx="7" formatCode="0">
                  <c:v>2785.336046672711</c:v>
                </c:pt>
                <c:pt idx="8" formatCode="0">
                  <c:v>2848.167899744506</c:v>
                </c:pt>
                <c:pt idx="9" formatCode="0">
                  <c:v>2911.62807134702</c:v>
                </c:pt>
                <c:pt idx="10" formatCode="0">
                  <c:v>2974.459924418816</c:v>
                </c:pt>
                <c:pt idx="11" formatCode="0">
                  <c:v>3164.21212069564</c:v>
                </c:pt>
                <c:pt idx="12" formatCode="0">
                  <c:v>3290.50414536995</c:v>
                </c:pt>
                <c:pt idx="13" formatCode="0">
                  <c:v>3353.964316972462</c:v>
                </c:pt>
                <c:pt idx="14" formatCode="0">
                  <c:v>3416.796170044259</c:v>
                </c:pt>
                <c:pt idx="15" formatCode="0">
                  <c:v>3480.256341646773</c:v>
                </c:pt>
                <c:pt idx="16" formatCode="0">
                  <c:v>3606.548366321083</c:v>
                </c:pt>
                <c:pt idx="17" formatCode="0">
                  <c:v>3715.24747213529</c:v>
                </c:pt>
                <c:pt idx="18" formatCode="0">
                  <c:v>4112.344783549039</c:v>
                </c:pt>
                <c:pt idx="19" formatCode="0">
                  <c:v>4364.92883289766</c:v>
                </c:pt>
                <c:pt idx="20" formatCode="0">
                  <c:v>4972.512852101924</c:v>
                </c:pt>
                <c:pt idx="21" formatCode="0">
                  <c:v>6854.955170132928</c:v>
                </c:pt>
                <c:pt idx="22" formatCode="0">
                  <c:v>8739.910762286805</c:v>
                </c:pt>
                <c:pt idx="23" formatCode="0">
                  <c:v>10624.86635444068</c:v>
                </c:pt>
                <c:pt idx="24" formatCode="0">
                  <c:v>18849.55592153876</c:v>
                </c:pt>
                <c:pt idx="25" formatCode="0">
                  <c:v>37699.11184307752</c:v>
                </c:pt>
              </c:numCache>
            </c:numRef>
          </c:xVal>
          <c:yVal>
            <c:numRef>
              <c:f>'R50L100C1'!$K$19:$K$44</c:f>
              <c:numCache>
                <c:formatCode>0.0000</c:formatCode>
                <c:ptCount val="26"/>
                <c:pt idx="0">
                  <c:v>0.0324479998106025</c:v>
                </c:pt>
                <c:pt idx="1">
                  <c:v>0.133584168848917</c:v>
                </c:pt>
                <c:pt idx="2">
                  <c:v>0.208122553769547</c:v>
                </c:pt>
                <c:pt idx="3">
                  <c:v>0.322707800755551</c:v>
                </c:pt>
                <c:pt idx="4">
                  <c:v>0.356951249629641</c:v>
                </c:pt>
                <c:pt idx="5">
                  <c:v>0.396367124717791</c:v>
                </c:pt>
                <c:pt idx="6">
                  <c:v>0.442701957179954</c:v>
                </c:pt>
                <c:pt idx="7">
                  <c:v>0.496396750819391</c:v>
                </c:pt>
                <c:pt idx="8">
                  <c:v>0.556947835543867</c:v>
                </c:pt>
                <c:pt idx="9">
                  <c:v>0.624025100571439</c:v>
                </c:pt>
                <c:pt idx="10">
                  <c:v>0.691525982062162</c:v>
                </c:pt>
                <c:pt idx="11">
                  <c:v>0.794683863896066</c:v>
                </c:pt>
                <c:pt idx="12">
                  <c:v>0.719610335299986</c:v>
                </c:pt>
                <c:pt idx="13">
                  <c:v>0.660884407766241</c:v>
                </c:pt>
                <c:pt idx="14">
                  <c:v>0.602252592369205</c:v>
                </c:pt>
                <c:pt idx="15">
                  <c:v>0.547404295206821</c:v>
                </c:pt>
                <c:pt idx="16">
                  <c:v>0.456699614525315</c:v>
                </c:pt>
                <c:pt idx="17">
                  <c:v>0.396876740159611</c:v>
                </c:pt>
                <c:pt idx="18">
                  <c:v>0.26641952129611</c:v>
                </c:pt>
                <c:pt idx="19">
                  <c:v>0.220992418517937</c:v>
                </c:pt>
                <c:pt idx="20">
                  <c:v>0.15866202771377</c:v>
                </c:pt>
                <c:pt idx="21">
                  <c:v>0.0887360492148929</c:v>
                </c:pt>
                <c:pt idx="22">
                  <c:v>0.0633249267144893</c:v>
                </c:pt>
                <c:pt idx="23">
                  <c:v>0.049763505447253</c:v>
                </c:pt>
                <c:pt idx="24">
                  <c:v>0.0263643231732336</c:v>
                </c:pt>
                <c:pt idx="25">
                  <c:v>0.0129107123490416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2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11"/>
            <c:marker>
              <c:symbol val="diamond"/>
              <c:size val="4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41"/>
            <c:marker>
              <c:symbol val="diamond"/>
              <c:size val="4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43"/>
            <c:marker>
              <c:symbol val="diamond"/>
              <c:size val="4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xVal>
            <c:numRef>
              <c:f>'R50L100C1'!$C$19:$C$39</c:f>
              <c:numCache>
                <c:formatCode>0.0</c:formatCode>
                <c:ptCount val="21"/>
                <c:pt idx="0">
                  <c:v>636.486671617292</c:v>
                </c:pt>
                <c:pt idx="1">
                  <c:v>1830.291879981414</c:v>
                </c:pt>
                <c:pt idx="2">
                  <c:v>2216.07945784224</c:v>
                </c:pt>
                <c:pt idx="3">
                  <c:v>2532.123678793373</c:v>
                </c:pt>
                <c:pt idx="4">
                  <c:v>2595.583850395887</c:v>
                </c:pt>
                <c:pt idx="5">
                  <c:v>2658.415703467683</c:v>
                </c:pt>
                <c:pt idx="6" formatCode="0">
                  <c:v>2721.875875070197</c:v>
                </c:pt>
                <c:pt idx="7" formatCode="0">
                  <c:v>2785.336046672711</c:v>
                </c:pt>
                <c:pt idx="8" formatCode="0">
                  <c:v>2848.167899744506</c:v>
                </c:pt>
                <c:pt idx="9" formatCode="0">
                  <c:v>2911.62807134702</c:v>
                </c:pt>
                <c:pt idx="10" formatCode="0">
                  <c:v>2974.459924418816</c:v>
                </c:pt>
                <c:pt idx="11" formatCode="0">
                  <c:v>3164.21212069564</c:v>
                </c:pt>
                <c:pt idx="12" formatCode="0">
                  <c:v>3290.50414536995</c:v>
                </c:pt>
                <c:pt idx="13" formatCode="0">
                  <c:v>3353.964316972462</c:v>
                </c:pt>
                <c:pt idx="14" formatCode="0">
                  <c:v>3416.796170044259</c:v>
                </c:pt>
                <c:pt idx="15" formatCode="0">
                  <c:v>3480.256341646773</c:v>
                </c:pt>
                <c:pt idx="16" formatCode="0">
                  <c:v>3606.548366321083</c:v>
                </c:pt>
                <c:pt idx="17" formatCode="0">
                  <c:v>3715.24747213529</c:v>
                </c:pt>
                <c:pt idx="18" formatCode="0">
                  <c:v>4112.344783549039</c:v>
                </c:pt>
                <c:pt idx="19" formatCode="0">
                  <c:v>4364.92883289766</c:v>
                </c:pt>
                <c:pt idx="20" formatCode="0">
                  <c:v>4972.512852101924</c:v>
                </c:pt>
              </c:numCache>
            </c:numRef>
          </c:xVal>
          <c:yVal>
            <c:numRef>
              <c:f>'R50L100C1'!$I$19:$I$39</c:f>
              <c:numCache>
                <c:formatCode>0.00000</c:formatCode>
                <c:ptCount val="21"/>
                <c:pt idx="0">
                  <c:v>0.0340632603406326</c:v>
                </c:pt>
                <c:pt idx="1">
                  <c:v>0.135427135678392</c:v>
                </c:pt>
                <c:pt idx="2">
                  <c:v>0.212631578947368</c:v>
                </c:pt>
                <c:pt idx="3">
                  <c:v>0.330243337195828</c:v>
                </c:pt>
                <c:pt idx="4">
                  <c:v>0.364670658682635</c:v>
                </c:pt>
                <c:pt idx="5">
                  <c:v>0.400491400491401</c:v>
                </c:pt>
                <c:pt idx="6">
                  <c:v>0.452473958333333</c:v>
                </c:pt>
                <c:pt idx="7">
                  <c:v>0.505486968449931</c:v>
                </c:pt>
                <c:pt idx="8">
                  <c:v>0.566133720930233</c:v>
                </c:pt>
                <c:pt idx="9">
                  <c:v>0.627708978328173</c:v>
                </c:pt>
                <c:pt idx="10">
                  <c:v>0.689795918367347</c:v>
                </c:pt>
                <c:pt idx="11" formatCode="0.000">
                  <c:v>0.759405074365704</c:v>
                </c:pt>
                <c:pt idx="12" formatCode="0.0000">
                  <c:v>0.685805422647528</c:v>
                </c:pt>
                <c:pt idx="13" formatCode="0.0000">
                  <c:v>0.624228395061728</c:v>
                </c:pt>
                <c:pt idx="14" formatCode="0.0000">
                  <c:v>0.582417582417582</c:v>
                </c:pt>
                <c:pt idx="15" formatCode="0.0000">
                  <c:v>0.543115438108484</c:v>
                </c:pt>
                <c:pt idx="16" formatCode="0.0000">
                  <c:v>0.455948553054662</c:v>
                </c:pt>
                <c:pt idx="17" formatCode="0.0000">
                  <c:v>0.382926829268293</c:v>
                </c:pt>
                <c:pt idx="18" formatCode="0.0000">
                  <c:v>0.260940919037199</c:v>
                </c:pt>
                <c:pt idx="19" formatCode="0.0000">
                  <c:v>0.217575436739015</c:v>
                </c:pt>
                <c:pt idx="20" formatCode="0.0000">
                  <c:v>0.156583629893238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8000.0"/>
            <c:backward val="2500.0"/>
            <c:dispRSqr val="0"/>
            <c:dispEq val="1"/>
            <c:trendlineLbl>
              <c:layout>
                <c:manualLayout>
                  <c:x val="-0.0141368342260781"/>
                  <c:y val="-0.0287505593151566"/>
                </c:manualLayout>
              </c:layout>
              <c:numFmt formatCode="0.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'R50L100C1'!$C$40:$C$42</c:f>
              <c:numCache>
                <c:formatCode>0</c:formatCode>
                <c:ptCount val="3"/>
                <c:pt idx="0">
                  <c:v>6854.955170132928</c:v>
                </c:pt>
                <c:pt idx="1">
                  <c:v>8739.910762286805</c:v>
                </c:pt>
                <c:pt idx="2">
                  <c:v>10624.86635444068</c:v>
                </c:pt>
              </c:numCache>
            </c:numRef>
          </c:xVal>
          <c:yVal>
            <c:numRef>
              <c:f>'R50L100C1'!$I$40:$I$42</c:f>
              <c:numCache>
                <c:formatCode>0.00000</c:formatCode>
                <c:ptCount val="3"/>
                <c:pt idx="0">
                  <c:v>0.0880611741489886</c:v>
                </c:pt>
                <c:pt idx="1">
                  <c:v>0.0641842234198922</c:v>
                </c:pt>
                <c:pt idx="2">
                  <c:v>0.05078125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421704"/>
        <c:axId val="2057428632"/>
      </c:scatterChart>
      <c:valAx>
        <c:axId val="2057421704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4501602675772"/>
              <c:y val="0.942608647603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7428632"/>
        <c:crosses val="autoZero"/>
        <c:crossBetween val="midCat"/>
      </c:valAx>
      <c:valAx>
        <c:axId val="2057428632"/>
        <c:scaling>
          <c:logBase val="10.0"/>
          <c:orientation val="minMax"/>
          <c:max val="1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44226883144032"/>
              <c:y val="0.4591304047520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742170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60973992162"/>
          <c:y val="0.060344933424208"/>
          <c:w val="0.794644372806715"/>
          <c:h val="0.781610566256409"/>
        </c:manualLayout>
      </c:layout>
      <c:scatterChart>
        <c:scatterStyle val="lineMarker"/>
        <c:varyColors val="0"/>
        <c:ser>
          <c:idx val="1"/>
          <c:order val="0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'R50L100C1'!$C$19:$C$44</c:f>
              <c:numCache>
                <c:formatCode>0.0</c:formatCode>
                <c:ptCount val="26"/>
                <c:pt idx="0">
                  <c:v>636.486671617292</c:v>
                </c:pt>
                <c:pt idx="1">
                  <c:v>1830.291879981414</c:v>
                </c:pt>
                <c:pt idx="2">
                  <c:v>2216.07945784224</c:v>
                </c:pt>
                <c:pt idx="3">
                  <c:v>2532.123678793373</c:v>
                </c:pt>
                <c:pt idx="4">
                  <c:v>2595.583850395887</c:v>
                </c:pt>
                <c:pt idx="5">
                  <c:v>2658.415703467683</c:v>
                </c:pt>
                <c:pt idx="6" formatCode="0">
                  <c:v>2721.875875070197</c:v>
                </c:pt>
                <c:pt idx="7" formatCode="0">
                  <c:v>2785.336046672711</c:v>
                </c:pt>
                <c:pt idx="8" formatCode="0">
                  <c:v>2848.167899744506</c:v>
                </c:pt>
                <c:pt idx="9" formatCode="0">
                  <c:v>2911.62807134702</c:v>
                </c:pt>
                <c:pt idx="10" formatCode="0">
                  <c:v>2974.459924418816</c:v>
                </c:pt>
                <c:pt idx="11" formatCode="0">
                  <c:v>3164.21212069564</c:v>
                </c:pt>
                <c:pt idx="12" formatCode="0">
                  <c:v>3290.50414536995</c:v>
                </c:pt>
                <c:pt idx="13" formatCode="0">
                  <c:v>3353.964316972462</c:v>
                </c:pt>
                <c:pt idx="14" formatCode="0">
                  <c:v>3416.796170044259</c:v>
                </c:pt>
                <c:pt idx="15" formatCode="0">
                  <c:v>3480.256341646773</c:v>
                </c:pt>
                <c:pt idx="16" formatCode="0">
                  <c:v>3606.548366321083</c:v>
                </c:pt>
                <c:pt idx="17" formatCode="0">
                  <c:v>3715.24747213529</c:v>
                </c:pt>
                <c:pt idx="18" formatCode="0">
                  <c:v>4112.344783549039</c:v>
                </c:pt>
                <c:pt idx="19" formatCode="0">
                  <c:v>4364.92883289766</c:v>
                </c:pt>
                <c:pt idx="20" formatCode="0">
                  <c:v>4972.512852101924</c:v>
                </c:pt>
                <c:pt idx="21" formatCode="0">
                  <c:v>6854.955170132928</c:v>
                </c:pt>
                <c:pt idx="22" formatCode="0">
                  <c:v>8739.910762286805</c:v>
                </c:pt>
                <c:pt idx="23" formatCode="0">
                  <c:v>10624.86635444068</c:v>
                </c:pt>
                <c:pt idx="24" formatCode="0">
                  <c:v>18849.55592153876</c:v>
                </c:pt>
                <c:pt idx="25" formatCode="0">
                  <c:v>37699.11184307752</c:v>
                </c:pt>
              </c:numCache>
            </c:numRef>
          </c:xVal>
          <c:yVal>
            <c:numRef>
              <c:f>'R50L100C1'!$Q$19:$Q$44</c:f>
              <c:numCache>
                <c:formatCode>0.000</c:formatCode>
                <c:ptCount val="26"/>
                <c:pt idx="0">
                  <c:v>1.530050976588476</c:v>
                </c:pt>
                <c:pt idx="1">
                  <c:v>1.402303343985624</c:v>
                </c:pt>
                <c:pt idx="2">
                  <c:v>1.3064589380804</c:v>
                </c:pt>
                <c:pt idx="3">
                  <c:v>1.153690604439817</c:v>
                </c:pt>
                <c:pt idx="4">
                  <c:v>1.106152926367978</c:v>
                </c:pt>
                <c:pt idx="5">
                  <c:v>1.049983524598902</c:v>
                </c:pt>
                <c:pt idx="6">
                  <c:v>0.981528529308675</c:v>
                </c:pt>
                <c:pt idx="7">
                  <c:v>0.898020926789198</c:v>
                </c:pt>
                <c:pt idx="8">
                  <c:v>0.796556608397442</c:v>
                </c:pt>
                <c:pt idx="9">
                  <c:v>0.670712282135453</c:v>
                </c:pt>
                <c:pt idx="10">
                  <c:v>0.519399537875102</c:v>
                </c:pt>
                <c:pt idx="11">
                  <c:v>-0.0690331921836632</c:v>
                </c:pt>
                <c:pt idx="12">
                  <c:v>-0.443224571523196</c:v>
                </c:pt>
                <c:pt idx="13">
                  <c:v>-0.592314016569403</c:v>
                </c:pt>
                <c:pt idx="14">
                  <c:v>-0.713544473866285</c:v>
                </c:pt>
                <c:pt idx="15">
                  <c:v>-0.813179490760322</c:v>
                </c:pt>
                <c:pt idx="16">
                  <c:v>-0.960238462394723</c:v>
                </c:pt>
                <c:pt idx="17">
                  <c:v>-1.049245828432582</c:v>
                </c:pt>
                <c:pt idx="18">
                  <c:v>-1.229770848682884</c:v>
                </c:pt>
                <c:pt idx="19">
                  <c:v>-1.289682314128725</c:v>
                </c:pt>
                <c:pt idx="20">
                  <c:v>-1.370276543899448</c:v>
                </c:pt>
                <c:pt idx="21">
                  <c:v>-1.459168529947074</c:v>
                </c:pt>
                <c:pt idx="22">
                  <c:v>-1.491216473079419</c:v>
                </c:pt>
                <c:pt idx="23">
                  <c:v>-1.508284267682634</c:v>
                </c:pt>
                <c:pt idx="24">
                  <c:v>-1.537693437959765</c:v>
                </c:pt>
                <c:pt idx="25">
                  <c:v>-1.554587963203612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11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41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43"/>
            <c:marker>
              <c:symbol val="diamond"/>
              <c:size val="5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'R50L100C1'!$P$19:$P$42</c:f>
                <c:numCache>
                  <c:formatCode>General</c:formatCode>
                  <c:ptCount val="24"/>
                  <c:pt idx="0">
                    <c:v>0.0490437519810406</c:v>
                  </c:pt>
                  <c:pt idx="1">
                    <c:v>0.0488692190558412</c:v>
                  </c:pt>
                  <c:pt idx="2">
                    <c:v>0.0471238898038469</c:v>
                  </c:pt>
                  <c:pt idx="3">
                    <c:v>0.0460766922526503</c:v>
                  </c:pt>
                  <c:pt idx="4">
                    <c:v>0.0457276264022514</c:v>
                  </c:pt>
                  <c:pt idx="5">
                    <c:v>0.0448549617762543</c:v>
                  </c:pt>
                  <c:pt idx="6">
                    <c:v>0.0439822971502571</c:v>
                  </c:pt>
                  <c:pt idx="7">
                    <c:v>0.0434586983746588</c:v>
                  </c:pt>
                  <c:pt idx="8">
                    <c:v>0.0422369678982628</c:v>
                  </c:pt>
                  <c:pt idx="9">
                    <c:v>0.0410152374218667</c:v>
                  </c:pt>
                  <c:pt idx="10">
                    <c:v>0.0394444410950718</c:v>
                  </c:pt>
                  <c:pt idx="11">
                    <c:v>0.0357792496658837</c:v>
                  </c:pt>
                  <c:pt idx="12">
                    <c:v>0.0392699081698724</c:v>
                  </c:pt>
                  <c:pt idx="13">
                    <c:v>0.0408407044966673</c:v>
                  </c:pt>
                  <c:pt idx="14">
                    <c:v>0.0418879020478639</c:v>
                  </c:pt>
                  <c:pt idx="15">
                    <c:v>0.0425860337486616</c:v>
                  </c:pt>
                  <c:pt idx="16">
                    <c:v>0.044331363000656</c:v>
                  </c:pt>
                  <c:pt idx="17">
                    <c:v>0.0453785605518526</c:v>
                  </c:pt>
                  <c:pt idx="18">
                    <c:v>0.0474729556542457</c:v>
                  </c:pt>
                  <c:pt idx="19">
                    <c:v>0.0476474885794452</c:v>
                  </c:pt>
                  <c:pt idx="20">
                    <c:v>0.0483456202802429</c:v>
                  </c:pt>
                  <c:pt idx="21">
                    <c:v>0.0495673507566389</c:v>
                  </c:pt>
                  <c:pt idx="22">
                    <c:v>0.0499164166070378</c:v>
                  </c:pt>
                  <c:pt idx="23">
                    <c:v>0.0504400153826361</c:v>
                  </c:pt>
                </c:numCache>
              </c:numRef>
            </c:plus>
            <c:minus>
              <c:numRef>
                <c:f>'R50L100C1'!$P$19:$P$42</c:f>
                <c:numCache>
                  <c:formatCode>General</c:formatCode>
                  <c:ptCount val="24"/>
                  <c:pt idx="0">
                    <c:v>0.0490437519810406</c:v>
                  </c:pt>
                  <c:pt idx="1">
                    <c:v>0.0488692190558412</c:v>
                  </c:pt>
                  <c:pt idx="2">
                    <c:v>0.0471238898038469</c:v>
                  </c:pt>
                  <c:pt idx="3">
                    <c:v>0.0460766922526503</c:v>
                  </c:pt>
                  <c:pt idx="4">
                    <c:v>0.0457276264022514</c:v>
                  </c:pt>
                  <c:pt idx="5">
                    <c:v>0.0448549617762543</c:v>
                  </c:pt>
                  <c:pt idx="6">
                    <c:v>0.0439822971502571</c:v>
                  </c:pt>
                  <c:pt idx="7">
                    <c:v>0.0434586983746588</c:v>
                  </c:pt>
                  <c:pt idx="8">
                    <c:v>0.0422369678982628</c:v>
                  </c:pt>
                  <c:pt idx="9">
                    <c:v>0.0410152374218667</c:v>
                  </c:pt>
                  <c:pt idx="10">
                    <c:v>0.0394444410950718</c:v>
                  </c:pt>
                  <c:pt idx="11">
                    <c:v>0.0357792496658837</c:v>
                  </c:pt>
                  <c:pt idx="12">
                    <c:v>0.0392699081698724</c:v>
                  </c:pt>
                  <c:pt idx="13">
                    <c:v>0.0408407044966673</c:v>
                  </c:pt>
                  <c:pt idx="14">
                    <c:v>0.0418879020478639</c:v>
                  </c:pt>
                  <c:pt idx="15">
                    <c:v>0.0425860337486616</c:v>
                  </c:pt>
                  <c:pt idx="16">
                    <c:v>0.044331363000656</c:v>
                  </c:pt>
                  <c:pt idx="17">
                    <c:v>0.0453785605518526</c:v>
                  </c:pt>
                  <c:pt idx="18">
                    <c:v>0.0474729556542457</c:v>
                  </c:pt>
                  <c:pt idx="19">
                    <c:v>0.0476474885794452</c:v>
                  </c:pt>
                  <c:pt idx="20">
                    <c:v>0.0483456202802429</c:v>
                  </c:pt>
                  <c:pt idx="21">
                    <c:v>0.0495673507566389</c:v>
                  </c:pt>
                  <c:pt idx="22">
                    <c:v>0.0499164166070378</c:v>
                  </c:pt>
                  <c:pt idx="23">
                    <c:v>0.0504400153826361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'R50L100C1'!$C$19:$C$42</c:f>
              <c:numCache>
                <c:formatCode>0.0</c:formatCode>
                <c:ptCount val="24"/>
                <c:pt idx="0">
                  <c:v>636.486671617292</c:v>
                </c:pt>
                <c:pt idx="1">
                  <c:v>1830.291879981414</c:v>
                </c:pt>
                <c:pt idx="2">
                  <c:v>2216.07945784224</c:v>
                </c:pt>
                <c:pt idx="3">
                  <c:v>2532.123678793373</c:v>
                </c:pt>
                <c:pt idx="4">
                  <c:v>2595.583850395887</c:v>
                </c:pt>
                <c:pt idx="5">
                  <c:v>2658.415703467683</c:v>
                </c:pt>
                <c:pt idx="6" formatCode="0">
                  <c:v>2721.875875070197</c:v>
                </c:pt>
                <c:pt idx="7" formatCode="0">
                  <c:v>2785.336046672711</c:v>
                </c:pt>
                <c:pt idx="8" formatCode="0">
                  <c:v>2848.167899744506</c:v>
                </c:pt>
                <c:pt idx="9" formatCode="0">
                  <c:v>2911.62807134702</c:v>
                </c:pt>
                <c:pt idx="10" formatCode="0">
                  <c:v>2974.459924418816</c:v>
                </c:pt>
                <c:pt idx="11" formatCode="0">
                  <c:v>3164.21212069564</c:v>
                </c:pt>
                <c:pt idx="12" formatCode="0">
                  <c:v>3290.50414536995</c:v>
                </c:pt>
                <c:pt idx="13" formatCode="0">
                  <c:v>3353.964316972462</c:v>
                </c:pt>
                <c:pt idx="14" formatCode="0">
                  <c:v>3416.796170044259</c:v>
                </c:pt>
                <c:pt idx="15" formatCode="0">
                  <c:v>3480.256341646773</c:v>
                </c:pt>
                <c:pt idx="16" formatCode="0">
                  <c:v>3606.548366321083</c:v>
                </c:pt>
                <c:pt idx="17" formatCode="0">
                  <c:v>3715.24747213529</c:v>
                </c:pt>
                <c:pt idx="18" formatCode="0">
                  <c:v>4112.344783549039</c:v>
                </c:pt>
                <c:pt idx="19" formatCode="0">
                  <c:v>4364.92883289766</c:v>
                </c:pt>
                <c:pt idx="20" formatCode="0">
                  <c:v>4972.512852101924</c:v>
                </c:pt>
                <c:pt idx="21" formatCode="0">
                  <c:v>6854.955170132928</c:v>
                </c:pt>
                <c:pt idx="22" formatCode="0">
                  <c:v>8739.910762286805</c:v>
                </c:pt>
                <c:pt idx="23" formatCode="0">
                  <c:v>10624.86635444068</c:v>
                </c:pt>
              </c:numCache>
            </c:numRef>
          </c:xVal>
          <c:yVal>
            <c:numRef>
              <c:f>'R50L100C1'!$O$19:$O$42</c:f>
              <c:numCache>
                <c:formatCode>0.00</c:formatCode>
                <c:ptCount val="24"/>
                <c:pt idx="0">
                  <c:v>1.413716694115407</c:v>
                </c:pt>
                <c:pt idx="1">
                  <c:v>1.396263401595464</c:v>
                </c:pt>
                <c:pt idx="2">
                  <c:v>1.221730476396031</c:v>
                </c:pt>
                <c:pt idx="3">
                  <c:v>1.117010721276371</c:v>
                </c:pt>
                <c:pt idx="4">
                  <c:v>1.082104136236484</c:v>
                </c:pt>
                <c:pt idx="5">
                  <c:v>0.994837673636768</c:v>
                </c:pt>
                <c:pt idx="6">
                  <c:v>0.907571211037051</c:v>
                </c:pt>
                <c:pt idx="7">
                  <c:v>0.855211333477221</c:v>
                </c:pt>
                <c:pt idx="8">
                  <c:v>0.733038285837618</c:v>
                </c:pt>
                <c:pt idx="9">
                  <c:v>0.610865238198015</c:v>
                </c:pt>
                <c:pt idx="10">
                  <c:v>0.453785605518526</c:v>
                </c:pt>
                <c:pt idx="11">
                  <c:v>-0.0872664625997165</c:v>
                </c:pt>
                <c:pt idx="12">
                  <c:v>-0.436332312998582</c:v>
                </c:pt>
                <c:pt idx="13">
                  <c:v>-0.593411945678072</c:v>
                </c:pt>
                <c:pt idx="14">
                  <c:v>-0.698131700797732</c:v>
                </c:pt>
                <c:pt idx="15">
                  <c:v>-0.767944870877505</c:v>
                </c:pt>
                <c:pt idx="16">
                  <c:v>-0.942477796076938</c:v>
                </c:pt>
                <c:pt idx="17">
                  <c:v>-1.047197551196598</c:v>
                </c:pt>
                <c:pt idx="18">
                  <c:v>-1.256637061435917</c:v>
                </c:pt>
                <c:pt idx="19">
                  <c:v>-1.274090353955861</c:v>
                </c:pt>
                <c:pt idx="20">
                  <c:v>-1.343903524035634</c:v>
                </c:pt>
                <c:pt idx="21">
                  <c:v>-1.466076571675237</c:v>
                </c:pt>
                <c:pt idx="22">
                  <c:v>-1.500983156715123</c:v>
                </c:pt>
                <c:pt idx="23">
                  <c:v>-1.553343034274953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488280"/>
        <c:axId val="2057495112"/>
      </c:scatterChart>
      <c:valAx>
        <c:axId val="2057488280"/>
        <c:scaling>
          <c:logBase val="10.0"/>
          <c:orientation val="minMax"/>
          <c:max val="100000.0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320321287964"/>
              <c:y val="0.913794687302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7495112"/>
        <c:crosses val="autoZero"/>
        <c:crossBetween val="midCat"/>
      </c:valAx>
      <c:valAx>
        <c:axId val="2057495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[rad]</a:t>
                </a:r>
              </a:p>
            </c:rich>
          </c:tx>
          <c:layout>
            <c:manualLayout>
              <c:xMode val="edge"/>
              <c:yMode val="edge"/>
              <c:x val="0.0200653824521935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748828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5135349327"/>
          <c:y val="0.0365217391304348"/>
          <c:w val="0.796009730990302"/>
          <c:h val="0.867826086956522"/>
        </c:manualLayout>
      </c:layout>
      <c:scatterChart>
        <c:scatterStyle val="lineMarker"/>
        <c:varyColors val="0"/>
        <c:ser>
          <c:idx val="2"/>
          <c:order val="0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'R50L100C5'!$C$19:$C$43</c:f>
              <c:numCache>
                <c:formatCode>0.0</c:formatCode>
                <c:ptCount val="25"/>
                <c:pt idx="0">
                  <c:v>320.6937780784461</c:v>
                </c:pt>
                <c:pt idx="1">
                  <c:v>636.486671617292</c:v>
                </c:pt>
                <c:pt idx="2">
                  <c:v>762.7786962916018</c:v>
                </c:pt>
                <c:pt idx="3">
                  <c:v>948.7609813841174</c:v>
                </c:pt>
                <c:pt idx="4">
                  <c:v>1015.362745640221</c:v>
                </c:pt>
                <c:pt idx="5">
                  <c:v>1078.822917242735</c:v>
                </c:pt>
                <c:pt idx="6" formatCode="0">
                  <c:v>1141.654770314531</c:v>
                </c:pt>
                <c:pt idx="7" formatCode="0">
                  <c:v>1201.345030732737</c:v>
                </c:pt>
                <c:pt idx="8" formatCode="0">
                  <c:v>1268.575113519558</c:v>
                </c:pt>
                <c:pt idx="9" formatCode="0">
                  <c:v>1328.265373937764</c:v>
                </c:pt>
                <c:pt idx="10" formatCode="0">
                  <c:v>1391.09722700956</c:v>
                </c:pt>
                <c:pt idx="11" formatCode="0">
                  <c:v>1457.698991265664</c:v>
                </c:pt>
                <c:pt idx="12" formatCode="0">
                  <c:v>1521.159162868178</c:v>
                </c:pt>
                <c:pt idx="13" formatCode="0">
                  <c:v>1580.849423286384</c:v>
                </c:pt>
                <c:pt idx="14" formatCode="0">
                  <c:v>1647.451187542487</c:v>
                </c:pt>
                <c:pt idx="15" formatCode="0">
                  <c:v>1710.911359145001</c:v>
                </c:pt>
                <c:pt idx="16" formatCode="0">
                  <c:v>1773.743212216797</c:v>
                </c:pt>
                <c:pt idx="17" formatCode="0">
                  <c:v>1837.203383819311</c:v>
                </c:pt>
                <c:pt idx="18" formatCode="0">
                  <c:v>1956.583904655723</c:v>
                </c:pt>
                <c:pt idx="19" formatCode="0">
                  <c:v>2026.955580096135</c:v>
                </c:pt>
                <c:pt idx="20" formatCode="0">
                  <c:v>2342.37148251655</c:v>
                </c:pt>
                <c:pt idx="21" formatCode="0">
                  <c:v>2584.902435373682</c:v>
                </c:pt>
                <c:pt idx="22" formatCode="0">
                  <c:v>3213.22096609164</c:v>
                </c:pt>
                <c:pt idx="23" formatCode="0">
                  <c:v>12566.37061435917</c:v>
                </c:pt>
                <c:pt idx="24" formatCode="0">
                  <c:v>25132.74122871834</c:v>
                </c:pt>
              </c:numCache>
            </c:numRef>
          </c:xVal>
          <c:yVal>
            <c:numRef>
              <c:f>'R50L100C5'!$K$19:$K$43</c:f>
              <c:numCache>
                <c:formatCode>0.0000</c:formatCode>
                <c:ptCount val="25"/>
                <c:pt idx="0">
                  <c:v>0.0821588552050864</c:v>
                </c:pt>
                <c:pt idx="1">
                  <c:v>0.189781055826583</c:v>
                </c:pt>
                <c:pt idx="2">
                  <c:v>0.25041320750771</c:v>
                </c:pt>
                <c:pt idx="3">
                  <c:v>0.374866604798711</c:v>
                </c:pt>
                <c:pt idx="4">
                  <c:v>0.433885926460936</c:v>
                </c:pt>
                <c:pt idx="5">
                  <c:v>0.498564753484155</c:v>
                </c:pt>
                <c:pt idx="6">
                  <c:v>0.570023011117717</c:v>
                </c:pt>
                <c:pt idx="7">
                  <c:v>0.641605934323229</c:v>
                </c:pt>
                <c:pt idx="8">
                  <c:v>0.71782190841771</c:v>
                </c:pt>
                <c:pt idx="9">
                  <c:v>0.76958264306635</c:v>
                </c:pt>
                <c:pt idx="10">
                  <c:v>0.795476089851052</c:v>
                </c:pt>
                <c:pt idx="11">
                  <c:v>0.786059238614886</c:v>
                </c:pt>
                <c:pt idx="12">
                  <c:v>0.7489900940851</c:v>
                </c:pt>
                <c:pt idx="13">
                  <c:v>0.700494294175305</c:v>
                </c:pt>
                <c:pt idx="14">
                  <c:v>0.641974695527203</c:v>
                </c:pt>
                <c:pt idx="15">
                  <c:v>0.588383346459992</c:v>
                </c:pt>
                <c:pt idx="16">
                  <c:v>0.540202329462749</c:v>
                </c:pt>
                <c:pt idx="17">
                  <c:v>0.497179505577004</c:v>
                </c:pt>
                <c:pt idx="18">
                  <c:v>0.430497877300285</c:v>
                </c:pt>
                <c:pt idx="19">
                  <c:v>0.398518760471984</c:v>
                </c:pt>
                <c:pt idx="20">
                  <c:v>0.299223071433962</c:v>
                </c:pt>
                <c:pt idx="21">
                  <c:v>0.252087231443916</c:v>
                </c:pt>
                <c:pt idx="22">
                  <c:v>0.181248029704166</c:v>
                </c:pt>
                <c:pt idx="23">
                  <c:v>0.0389098175169891</c:v>
                </c:pt>
                <c:pt idx="24">
                  <c:v>0.0192887871419204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2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10"/>
            <c:marker>
              <c:symbol val="diamond"/>
              <c:size val="4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xVal>
            <c:numRef>
              <c:f>'R50L100C5'!$C$19:$C$38</c:f>
              <c:numCache>
                <c:formatCode>0.0</c:formatCode>
                <c:ptCount val="20"/>
                <c:pt idx="0">
                  <c:v>320.6937780784461</c:v>
                </c:pt>
                <c:pt idx="1">
                  <c:v>636.486671617292</c:v>
                </c:pt>
                <c:pt idx="2">
                  <c:v>762.7786962916018</c:v>
                </c:pt>
                <c:pt idx="3">
                  <c:v>948.7609813841174</c:v>
                </c:pt>
                <c:pt idx="4">
                  <c:v>1015.362745640221</c:v>
                </c:pt>
                <c:pt idx="5">
                  <c:v>1078.822917242735</c:v>
                </c:pt>
                <c:pt idx="6" formatCode="0">
                  <c:v>1141.654770314531</c:v>
                </c:pt>
                <c:pt idx="7" formatCode="0">
                  <c:v>1201.345030732737</c:v>
                </c:pt>
                <c:pt idx="8" formatCode="0">
                  <c:v>1268.575113519558</c:v>
                </c:pt>
                <c:pt idx="9" formatCode="0">
                  <c:v>1328.265373937764</c:v>
                </c:pt>
                <c:pt idx="10" formatCode="0">
                  <c:v>1391.09722700956</c:v>
                </c:pt>
                <c:pt idx="11" formatCode="0">
                  <c:v>1457.698991265664</c:v>
                </c:pt>
                <c:pt idx="12" formatCode="0">
                  <c:v>1521.159162868178</c:v>
                </c:pt>
                <c:pt idx="13" formatCode="0">
                  <c:v>1580.849423286384</c:v>
                </c:pt>
                <c:pt idx="14" formatCode="0">
                  <c:v>1647.451187542487</c:v>
                </c:pt>
                <c:pt idx="15" formatCode="0">
                  <c:v>1710.911359145001</c:v>
                </c:pt>
                <c:pt idx="16" formatCode="0">
                  <c:v>1773.743212216797</c:v>
                </c:pt>
                <c:pt idx="17" formatCode="0">
                  <c:v>1837.203383819311</c:v>
                </c:pt>
                <c:pt idx="18" formatCode="0">
                  <c:v>1956.583904655723</c:v>
                </c:pt>
                <c:pt idx="19" formatCode="0">
                  <c:v>2026.955580096135</c:v>
                </c:pt>
              </c:numCache>
            </c:numRef>
          </c:xVal>
          <c:yVal>
            <c:numRef>
              <c:f>'R50L100C5'!$I$19:$I$38</c:f>
              <c:numCache>
                <c:formatCode>0.0000</c:formatCode>
                <c:ptCount val="20"/>
                <c:pt idx="0">
                  <c:v>0.0837851158206013</c:v>
                </c:pt>
                <c:pt idx="1">
                  <c:v>0.190970420342501</c:v>
                </c:pt>
                <c:pt idx="2">
                  <c:v>0.250270855904659</c:v>
                </c:pt>
                <c:pt idx="3">
                  <c:v>0.373116335141652</c:v>
                </c:pt>
                <c:pt idx="4">
                  <c:v>0.431210191082803</c:v>
                </c:pt>
                <c:pt idx="5">
                  <c:v>0.491548343475321</c:v>
                </c:pt>
                <c:pt idx="6">
                  <c:v>0.560781476121563</c:v>
                </c:pt>
                <c:pt idx="7">
                  <c:v>0.62799690641918</c:v>
                </c:pt>
                <c:pt idx="8">
                  <c:v>0.696619950535861</c:v>
                </c:pt>
                <c:pt idx="9">
                  <c:v>0.744406196213425</c:v>
                </c:pt>
                <c:pt idx="10">
                  <c:v>0.768077601410935</c:v>
                </c:pt>
                <c:pt idx="11">
                  <c:v>0.760736196319018</c:v>
                </c:pt>
                <c:pt idx="12">
                  <c:v>0.728122344944775</c:v>
                </c:pt>
                <c:pt idx="13">
                  <c:v>0.681855166802278</c:v>
                </c:pt>
                <c:pt idx="14">
                  <c:v>0.626543209876543</c:v>
                </c:pt>
                <c:pt idx="15">
                  <c:v>0.576470588235294</c:v>
                </c:pt>
                <c:pt idx="16">
                  <c:v>0.530942334739803</c:v>
                </c:pt>
                <c:pt idx="17">
                  <c:v>0.489534098582039</c:v>
                </c:pt>
                <c:pt idx="18">
                  <c:v>0.425491439441978</c:v>
                </c:pt>
                <c:pt idx="19">
                  <c:v>0.394461538461538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8000.0"/>
            <c:backward val="2500.0"/>
            <c:dispRSqr val="0"/>
            <c:dispEq val="1"/>
            <c:trendlineLbl>
              <c:layout>
                <c:manualLayout>
                  <c:x val="-0.0141368342260781"/>
                  <c:y val="-0.0287505593151566"/>
                </c:manualLayout>
              </c:layout>
              <c:numFmt formatCode="0.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'R50L100C5'!$C$39:$C$41</c:f>
              <c:numCache>
                <c:formatCode>0</c:formatCode>
                <c:ptCount val="3"/>
                <c:pt idx="0">
                  <c:v>2342.37148251655</c:v>
                </c:pt>
                <c:pt idx="1">
                  <c:v>2584.902435373682</c:v>
                </c:pt>
                <c:pt idx="2">
                  <c:v>3213.22096609164</c:v>
                </c:pt>
              </c:numCache>
            </c:numRef>
          </c:xVal>
          <c:yVal>
            <c:numRef>
              <c:f>'R50L100C5'!$I$39:$I$41</c:f>
              <c:numCache>
                <c:formatCode>0.0000</c:formatCode>
                <c:ptCount val="3"/>
                <c:pt idx="0">
                  <c:v>0.297464788732394</c:v>
                </c:pt>
                <c:pt idx="1">
                  <c:v>0.251084598698482</c:v>
                </c:pt>
                <c:pt idx="2" formatCode="0.00000">
                  <c:v>0.181114551083591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572440"/>
        <c:axId val="2057579304"/>
      </c:scatterChart>
      <c:valAx>
        <c:axId val="2057572440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4501602675772"/>
              <c:y val="0.942608647603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7579304"/>
        <c:crosses val="autoZero"/>
        <c:crossBetween val="midCat"/>
      </c:valAx>
      <c:valAx>
        <c:axId val="2057579304"/>
        <c:scaling>
          <c:logBase val="10.0"/>
          <c:orientation val="minMax"/>
          <c:max val="1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248205699951"/>
              <c:y val="0.4591304047520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757244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60973992162"/>
          <c:y val="0.060344933424208"/>
          <c:w val="0.794644372806715"/>
          <c:h val="0.781610566256409"/>
        </c:manualLayout>
      </c:layout>
      <c:scatterChart>
        <c:scatterStyle val="lineMarker"/>
        <c:varyColors val="0"/>
        <c:ser>
          <c:idx val="1"/>
          <c:order val="0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'R50L100C5'!$C$19:$C$43</c:f>
              <c:numCache>
                <c:formatCode>0.0</c:formatCode>
                <c:ptCount val="25"/>
                <c:pt idx="0">
                  <c:v>320.6937780784461</c:v>
                </c:pt>
                <c:pt idx="1">
                  <c:v>636.486671617292</c:v>
                </c:pt>
                <c:pt idx="2">
                  <c:v>762.7786962916018</c:v>
                </c:pt>
                <c:pt idx="3">
                  <c:v>948.7609813841174</c:v>
                </c:pt>
                <c:pt idx="4">
                  <c:v>1015.362745640221</c:v>
                </c:pt>
                <c:pt idx="5">
                  <c:v>1078.822917242735</c:v>
                </c:pt>
                <c:pt idx="6" formatCode="0">
                  <c:v>1141.654770314531</c:v>
                </c:pt>
                <c:pt idx="7" formatCode="0">
                  <c:v>1201.345030732737</c:v>
                </c:pt>
                <c:pt idx="8" formatCode="0">
                  <c:v>1268.575113519558</c:v>
                </c:pt>
                <c:pt idx="9" formatCode="0">
                  <c:v>1328.265373937764</c:v>
                </c:pt>
                <c:pt idx="10" formatCode="0">
                  <c:v>1391.09722700956</c:v>
                </c:pt>
                <c:pt idx="11" formatCode="0">
                  <c:v>1457.698991265664</c:v>
                </c:pt>
                <c:pt idx="12" formatCode="0">
                  <c:v>1521.159162868178</c:v>
                </c:pt>
                <c:pt idx="13" formatCode="0">
                  <c:v>1580.849423286384</c:v>
                </c:pt>
                <c:pt idx="14" formatCode="0">
                  <c:v>1647.451187542487</c:v>
                </c:pt>
                <c:pt idx="15" formatCode="0">
                  <c:v>1710.911359145001</c:v>
                </c:pt>
                <c:pt idx="16" formatCode="0">
                  <c:v>1773.743212216797</c:v>
                </c:pt>
                <c:pt idx="17" formatCode="0">
                  <c:v>1837.203383819311</c:v>
                </c:pt>
                <c:pt idx="18" formatCode="0">
                  <c:v>1956.583904655723</c:v>
                </c:pt>
                <c:pt idx="19" formatCode="0">
                  <c:v>2026.955580096135</c:v>
                </c:pt>
                <c:pt idx="20" formatCode="0">
                  <c:v>2342.37148251655</c:v>
                </c:pt>
                <c:pt idx="21" formatCode="0">
                  <c:v>2584.902435373682</c:v>
                </c:pt>
                <c:pt idx="22" formatCode="0">
                  <c:v>3213.22096609164</c:v>
                </c:pt>
                <c:pt idx="23" formatCode="0">
                  <c:v>12566.37061435917</c:v>
                </c:pt>
                <c:pt idx="24" formatCode="0">
                  <c:v>25132.74122871834</c:v>
                </c:pt>
              </c:numCache>
            </c:numRef>
          </c:xVal>
          <c:yVal>
            <c:numRef>
              <c:f>'R50L100C5'!$Q$19:$Q$43</c:f>
              <c:numCache>
                <c:formatCode>0.000</c:formatCode>
                <c:ptCount val="25"/>
                <c:pt idx="0">
                  <c:v>1.467473249190869</c:v>
                </c:pt>
                <c:pt idx="1">
                  <c:v>1.33023846835943</c:v>
                </c:pt>
                <c:pt idx="2">
                  <c:v>1.25101400228558</c:v>
                </c:pt>
                <c:pt idx="3">
                  <c:v>1.08083207853652</c:v>
                </c:pt>
                <c:pt idx="4">
                  <c:v>0.99478271990039</c:v>
                </c:pt>
                <c:pt idx="5">
                  <c:v>0.894536154615601</c:v>
                </c:pt>
                <c:pt idx="6">
                  <c:v>0.77333248506227</c:v>
                </c:pt>
                <c:pt idx="7">
                  <c:v>0.634362793072834</c:v>
                </c:pt>
                <c:pt idx="8">
                  <c:v>0.448431215031659</c:v>
                </c:pt>
                <c:pt idx="9">
                  <c:v>0.261098600919197</c:v>
                </c:pt>
                <c:pt idx="10">
                  <c:v>0.0526807932372665</c:v>
                </c:pt>
                <c:pt idx="11">
                  <c:v>-0.162714951674255</c:v>
                </c:pt>
                <c:pt idx="12">
                  <c:v>-0.347415467995884</c:v>
                </c:pt>
                <c:pt idx="13">
                  <c:v>-0.496246531685701</c:v>
                </c:pt>
                <c:pt idx="14">
                  <c:v>-0.63358127851332</c:v>
                </c:pt>
                <c:pt idx="15">
                  <c:v>-0.739752019771546</c:v>
                </c:pt>
                <c:pt idx="16">
                  <c:v>-0.825552542770272</c:v>
                </c:pt>
                <c:pt idx="17">
                  <c:v>-0.896763873388289</c:v>
                </c:pt>
                <c:pt idx="18">
                  <c:v>-0.999846001662347</c:v>
                </c:pt>
                <c:pt idx="19">
                  <c:v>-1.046866782458486</c:v>
                </c:pt>
                <c:pt idx="20">
                  <c:v>-1.185715427043944</c:v>
                </c:pt>
                <c:pt idx="21">
                  <c:v>-1.248799449737406</c:v>
                </c:pt>
                <c:pt idx="22">
                  <c:v>-1.341253466866027</c:v>
                </c:pt>
                <c:pt idx="23">
                  <c:v>-1.521930866469288</c:v>
                </c:pt>
                <c:pt idx="24">
                  <c:v>-1.54657949530583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10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'R50L100C5'!$P$19:$P$41</c:f>
                <c:numCache>
                  <c:formatCode>General</c:formatCode>
                  <c:ptCount val="23"/>
                  <c:pt idx="0">
                    <c:v>0.0490437519810406</c:v>
                  </c:pt>
                  <c:pt idx="1">
                    <c:v>0.047996554429844</c:v>
                  </c:pt>
                  <c:pt idx="2">
                    <c:v>0.047996554429844</c:v>
                  </c:pt>
                  <c:pt idx="3">
                    <c:v>0.0457276264022514</c:v>
                  </c:pt>
                  <c:pt idx="4">
                    <c:v>0.0450294947014537</c:v>
                  </c:pt>
                  <c:pt idx="5">
                    <c:v>0.0438077642250577</c:v>
                  </c:pt>
                  <c:pt idx="6">
                    <c:v>0.0429350995990605</c:v>
                  </c:pt>
                  <c:pt idx="7">
                    <c:v>0.0410152374218667</c:v>
                  </c:pt>
                  <c:pt idx="8">
                    <c:v>0.0392699081698724</c:v>
                  </c:pt>
                  <c:pt idx="9">
                    <c:v>0.0376991118430775</c:v>
                  </c:pt>
                  <c:pt idx="10">
                    <c:v>0.0352556508902854</c:v>
                  </c:pt>
                  <c:pt idx="11">
                    <c:v>0.0357792496658837</c:v>
                  </c:pt>
                  <c:pt idx="12">
                    <c:v>0.0380481776934764</c:v>
                  </c:pt>
                  <c:pt idx="13">
                    <c:v>0.0394444410950718</c:v>
                  </c:pt>
                  <c:pt idx="14">
                    <c:v>0.0410152374218667</c:v>
                  </c:pt>
                  <c:pt idx="15">
                    <c:v>0.0418879020478639</c:v>
                  </c:pt>
                  <c:pt idx="16">
                    <c:v>0.0427605666738611</c:v>
                  </c:pt>
                  <c:pt idx="17">
                    <c:v>0.0436332312998582</c:v>
                  </c:pt>
                  <c:pt idx="18">
                    <c:v>0.0445058959258554</c:v>
                  </c:pt>
                  <c:pt idx="19">
                    <c:v>0.0450294947014537</c:v>
                  </c:pt>
                  <c:pt idx="20">
                    <c:v>0.0466002910282486</c:v>
                  </c:pt>
                  <c:pt idx="21">
                    <c:v>0.046774823953448</c:v>
                  </c:pt>
                  <c:pt idx="22">
                    <c:v>0.0485201532054424</c:v>
                  </c:pt>
                </c:numCache>
              </c:numRef>
            </c:plus>
            <c:minus>
              <c:numRef>
                <c:f>'R50L100C5'!$P$19:$P$41</c:f>
                <c:numCache>
                  <c:formatCode>General</c:formatCode>
                  <c:ptCount val="23"/>
                  <c:pt idx="0">
                    <c:v>0.0490437519810406</c:v>
                  </c:pt>
                  <c:pt idx="1">
                    <c:v>0.047996554429844</c:v>
                  </c:pt>
                  <c:pt idx="2">
                    <c:v>0.047996554429844</c:v>
                  </c:pt>
                  <c:pt idx="3">
                    <c:v>0.0457276264022514</c:v>
                  </c:pt>
                  <c:pt idx="4">
                    <c:v>0.0450294947014537</c:v>
                  </c:pt>
                  <c:pt idx="5">
                    <c:v>0.0438077642250577</c:v>
                  </c:pt>
                  <c:pt idx="6">
                    <c:v>0.0429350995990605</c:v>
                  </c:pt>
                  <c:pt idx="7">
                    <c:v>0.0410152374218667</c:v>
                  </c:pt>
                  <c:pt idx="8">
                    <c:v>0.0392699081698724</c:v>
                  </c:pt>
                  <c:pt idx="9">
                    <c:v>0.0376991118430775</c:v>
                  </c:pt>
                  <c:pt idx="10">
                    <c:v>0.0352556508902854</c:v>
                  </c:pt>
                  <c:pt idx="11">
                    <c:v>0.0357792496658837</c:v>
                  </c:pt>
                  <c:pt idx="12">
                    <c:v>0.0380481776934764</c:v>
                  </c:pt>
                  <c:pt idx="13">
                    <c:v>0.0394444410950718</c:v>
                  </c:pt>
                  <c:pt idx="14">
                    <c:v>0.0410152374218667</c:v>
                  </c:pt>
                  <c:pt idx="15">
                    <c:v>0.0418879020478639</c:v>
                  </c:pt>
                  <c:pt idx="16">
                    <c:v>0.0427605666738611</c:v>
                  </c:pt>
                  <c:pt idx="17">
                    <c:v>0.0436332312998582</c:v>
                  </c:pt>
                  <c:pt idx="18">
                    <c:v>0.0445058959258554</c:v>
                  </c:pt>
                  <c:pt idx="19">
                    <c:v>0.0450294947014537</c:v>
                  </c:pt>
                  <c:pt idx="20">
                    <c:v>0.0466002910282486</c:v>
                  </c:pt>
                  <c:pt idx="21">
                    <c:v>0.046774823953448</c:v>
                  </c:pt>
                  <c:pt idx="22">
                    <c:v>0.0485201532054424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'R50L100C5'!$C$19:$C$41</c:f>
              <c:numCache>
                <c:formatCode>0.0</c:formatCode>
                <c:ptCount val="23"/>
                <c:pt idx="0">
                  <c:v>320.6937780784461</c:v>
                </c:pt>
                <c:pt idx="1">
                  <c:v>636.486671617292</c:v>
                </c:pt>
                <c:pt idx="2">
                  <c:v>762.7786962916018</c:v>
                </c:pt>
                <c:pt idx="3">
                  <c:v>948.7609813841174</c:v>
                </c:pt>
                <c:pt idx="4">
                  <c:v>1015.362745640221</c:v>
                </c:pt>
                <c:pt idx="5">
                  <c:v>1078.822917242735</c:v>
                </c:pt>
                <c:pt idx="6" formatCode="0">
                  <c:v>1141.654770314531</c:v>
                </c:pt>
                <c:pt idx="7" formatCode="0">
                  <c:v>1201.345030732737</c:v>
                </c:pt>
                <c:pt idx="8" formatCode="0">
                  <c:v>1268.575113519558</c:v>
                </c:pt>
                <c:pt idx="9" formatCode="0">
                  <c:v>1328.265373937764</c:v>
                </c:pt>
                <c:pt idx="10" formatCode="0">
                  <c:v>1391.09722700956</c:v>
                </c:pt>
                <c:pt idx="11" formatCode="0">
                  <c:v>1457.698991265664</c:v>
                </c:pt>
                <c:pt idx="12" formatCode="0">
                  <c:v>1521.159162868178</c:v>
                </c:pt>
                <c:pt idx="13" formatCode="0">
                  <c:v>1580.849423286384</c:v>
                </c:pt>
                <c:pt idx="14" formatCode="0">
                  <c:v>1647.451187542487</c:v>
                </c:pt>
                <c:pt idx="15" formatCode="0">
                  <c:v>1710.911359145001</c:v>
                </c:pt>
                <c:pt idx="16" formatCode="0">
                  <c:v>1773.743212216797</c:v>
                </c:pt>
                <c:pt idx="17" formatCode="0">
                  <c:v>1837.203383819311</c:v>
                </c:pt>
                <c:pt idx="18" formatCode="0">
                  <c:v>1956.583904655723</c:v>
                </c:pt>
                <c:pt idx="19" formatCode="0">
                  <c:v>2026.955580096135</c:v>
                </c:pt>
                <c:pt idx="20" formatCode="0">
                  <c:v>2342.37148251655</c:v>
                </c:pt>
                <c:pt idx="21" formatCode="0">
                  <c:v>2584.902435373682</c:v>
                </c:pt>
                <c:pt idx="22" formatCode="0">
                  <c:v>3213.22096609164</c:v>
                </c:pt>
              </c:numCache>
            </c:numRef>
          </c:xVal>
          <c:yVal>
            <c:numRef>
              <c:f>'R50L100C5'!$O$19:$O$41</c:f>
              <c:numCache>
                <c:formatCode>0.00</c:formatCode>
                <c:ptCount val="23"/>
                <c:pt idx="0">
                  <c:v>1.413716694115407</c:v>
                </c:pt>
                <c:pt idx="1">
                  <c:v>1.308996938995747</c:v>
                </c:pt>
                <c:pt idx="2">
                  <c:v>1.308996938995747</c:v>
                </c:pt>
                <c:pt idx="3">
                  <c:v>1.082104136236484</c:v>
                </c:pt>
                <c:pt idx="4">
                  <c:v>1.012290966156711</c:v>
                </c:pt>
                <c:pt idx="5">
                  <c:v>0.890117918517108</c:v>
                </c:pt>
                <c:pt idx="6">
                  <c:v>0.802851455917391</c:v>
                </c:pt>
                <c:pt idx="7">
                  <c:v>0.610865238198015</c:v>
                </c:pt>
                <c:pt idx="8">
                  <c:v>0.436332312998582</c:v>
                </c:pt>
                <c:pt idx="9">
                  <c:v>0.279252680319093</c:v>
                </c:pt>
                <c:pt idx="10">
                  <c:v>0.0349065850398866</c:v>
                </c:pt>
                <c:pt idx="11">
                  <c:v>-0.0872664625997165</c:v>
                </c:pt>
                <c:pt idx="12">
                  <c:v>-0.314159265358979</c:v>
                </c:pt>
                <c:pt idx="13">
                  <c:v>-0.453785605518526</c:v>
                </c:pt>
                <c:pt idx="14">
                  <c:v>-0.610865238198015</c:v>
                </c:pt>
                <c:pt idx="15">
                  <c:v>-0.698131700797732</c:v>
                </c:pt>
                <c:pt idx="16">
                  <c:v>-0.785398163397448</c:v>
                </c:pt>
                <c:pt idx="17">
                  <c:v>-0.872664625997165</c:v>
                </c:pt>
                <c:pt idx="18">
                  <c:v>-0.959931088596881</c:v>
                </c:pt>
                <c:pt idx="19">
                  <c:v>-1.012290966156711</c:v>
                </c:pt>
                <c:pt idx="20">
                  <c:v>-1.169370598836201</c:v>
                </c:pt>
                <c:pt idx="21">
                  <c:v>-1.186823891356144</c:v>
                </c:pt>
                <c:pt idx="22">
                  <c:v>-1.361356816555577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636008"/>
        <c:axId val="2057642776"/>
      </c:scatterChart>
      <c:valAx>
        <c:axId val="2057636008"/>
        <c:scaling>
          <c:logBase val="10.0"/>
          <c:orientation val="minMax"/>
          <c:max val="100000.0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320321287964"/>
              <c:y val="0.913794687302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7642776"/>
        <c:crosses val="autoZero"/>
        <c:crossBetween val="midCat"/>
      </c:valAx>
      <c:valAx>
        <c:axId val="2057642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  [rad]</a:t>
                </a:r>
              </a:p>
            </c:rich>
          </c:tx>
          <c:layout>
            <c:manualLayout>
              <c:xMode val="edge"/>
              <c:yMode val="edge"/>
              <c:x val="0.0200653824521935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763600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5135349327"/>
          <c:y val="0.0365217391304348"/>
          <c:w val="0.796009730990302"/>
          <c:h val="0.867826086956522"/>
        </c:manualLayout>
      </c:layout>
      <c:scatterChart>
        <c:scatterStyle val="lineMarker"/>
        <c:varyColors val="0"/>
        <c:ser>
          <c:idx val="2"/>
          <c:order val="0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'R100L100C05'!$C$19:$C$33</c:f>
              <c:numCache>
                <c:formatCode>0.0</c:formatCode>
                <c:ptCount val="15"/>
                <c:pt idx="0">
                  <c:v>120.7628216039916</c:v>
                </c:pt>
                <c:pt idx="1">
                  <c:v>307.4362570802971</c:v>
                </c:pt>
                <c:pt idx="2">
                  <c:v>640.2565828015998</c:v>
                </c:pt>
                <c:pt idx="3">
                  <c:v>1271.151219495502</c:v>
                </c:pt>
                <c:pt idx="4" formatCode="0">
                  <c:v>3031.63691071415</c:v>
                </c:pt>
                <c:pt idx="5" formatCode="0">
                  <c:v>3820.176666765188</c:v>
                </c:pt>
                <c:pt idx="6" formatCode="0">
                  <c:v>4139.36248036991</c:v>
                </c:pt>
                <c:pt idx="7" formatCode="0">
                  <c:v>4295.185475987965</c:v>
                </c:pt>
                <c:pt idx="8" formatCode="0">
                  <c:v>4576.67217774961</c:v>
                </c:pt>
                <c:pt idx="9" formatCode="0">
                  <c:v>4885.804894862846</c:v>
                </c:pt>
                <c:pt idx="10" formatCode="0">
                  <c:v>5588.265012205524</c:v>
                </c:pt>
                <c:pt idx="11" formatCode="0">
                  <c:v>8200.185144400077</c:v>
                </c:pt>
                <c:pt idx="12" formatCode="0">
                  <c:v>12090.73348660568</c:v>
                </c:pt>
                <c:pt idx="13" formatCode="0">
                  <c:v>25132.74122871834</c:v>
                </c:pt>
                <c:pt idx="14" formatCode="0">
                  <c:v>50265.48245743668</c:v>
                </c:pt>
              </c:numCache>
            </c:numRef>
          </c:xVal>
          <c:yVal>
            <c:numRef>
              <c:f>'R100L100C05'!$K$19:$K$33</c:f>
              <c:numCache>
                <c:formatCode>0.0000</c:formatCode>
                <c:ptCount val="15"/>
                <c:pt idx="0">
                  <c:v>0.00568562604774755</c:v>
                </c:pt>
                <c:pt idx="1">
                  <c:v>0.0145318216400745</c:v>
                </c:pt>
                <c:pt idx="2">
                  <c:v>0.0307446257787906</c:v>
                </c:pt>
                <c:pt idx="3">
                  <c:v>0.0649802679721419</c:v>
                </c:pt>
                <c:pt idx="4">
                  <c:v>0.25648052246561</c:v>
                </c:pt>
                <c:pt idx="5">
                  <c:v>0.55113322147004</c:v>
                </c:pt>
                <c:pt idx="6">
                  <c:v>0.77629395941762</c:v>
                </c:pt>
                <c:pt idx="7">
                  <c:v>0.873412529710743</c:v>
                </c:pt>
                <c:pt idx="8">
                  <c:v>0.877674752718888</c:v>
                </c:pt>
                <c:pt idx="9">
                  <c:v>0.696705091714317</c:v>
                </c:pt>
                <c:pt idx="10">
                  <c:v>0.402720219723901</c:v>
                </c:pt>
                <c:pt idx="11">
                  <c:v>0.157444762476009</c:v>
                </c:pt>
                <c:pt idx="12">
                  <c:v>0.0881793512362706</c:v>
                </c:pt>
                <c:pt idx="13">
                  <c:v>0.038032100000224</c:v>
                </c:pt>
                <c:pt idx="14">
                  <c:v>0.0185801469548692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7"/>
            <c:marker>
              <c:symbol val="diamond"/>
              <c:size val="5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8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xVal>
            <c:numRef>
              <c:f>'R100L100C05'!$C$19:$C$28</c:f>
              <c:numCache>
                <c:formatCode>0.0</c:formatCode>
                <c:ptCount val="10"/>
                <c:pt idx="0">
                  <c:v>120.7628216039916</c:v>
                </c:pt>
                <c:pt idx="1">
                  <c:v>307.4362570802971</c:v>
                </c:pt>
                <c:pt idx="2">
                  <c:v>640.2565828015998</c:v>
                </c:pt>
                <c:pt idx="3">
                  <c:v>1271.151219495502</c:v>
                </c:pt>
                <c:pt idx="4" formatCode="0">
                  <c:v>3031.63691071415</c:v>
                </c:pt>
                <c:pt idx="5" formatCode="0">
                  <c:v>3820.176666765188</c:v>
                </c:pt>
                <c:pt idx="6" formatCode="0">
                  <c:v>4139.36248036991</c:v>
                </c:pt>
                <c:pt idx="7" formatCode="0">
                  <c:v>4295.185475987965</c:v>
                </c:pt>
                <c:pt idx="8" formatCode="0">
                  <c:v>4576.67217774961</c:v>
                </c:pt>
                <c:pt idx="9" formatCode="0">
                  <c:v>4885.804894862846</c:v>
                </c:pt>
              </c:numCache>
            </c:numRef>
          </c:xVal>
          <c:yVal>
            <c:numRef>
              <c:f>'R100L100C05'!$I$19:$I$28</c:f>
              <c:numCache>
                <c:formatCode>0.00000</c:formatCode>
                <c:ptCount val="10"/>
                <c:pt idx="0">
                  <c:v>0.00601288244766505</c:v>
                </c:pt>
                <c:pt idx="1">
                  <c:v>0.0154998382400518</c:v>
                </c:pt>
                <c:pt idx="2">
                  <c:v>0.0328603822481373</c:v>
                </c:pt>
                <c:pt idx="3">
                  <c:v>0.069730431958428</c:v>
                </c:pt>
                <c:pt idx="4" formatCode="0.0000">
                  <c:v>0.285880740233036</c:v>
                </c:pt>
                <c:pt idx="5" formatCode="0.0000">
                  <c:v>0.62661519707436</c:v>
                </c:pt>
                <c:pt idx="6" formatCode="0.0000">
                  <c:v>0.821633957097216</c:v>
                </c:pt>
                <c:pt idx="7" formatCode="0.0000">
                  <c:v>0.855239869585468</c:v>
                </c:pt>
                <c:pt idx="8" formatCode="0.0000">
                  <c:v>0.762979286029088</c:v>
                </c:pt>
                <c:pt idx="9" formatCode="0.0000">
                  <c:v>0.597361055577769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8000.0"/>
            <c:backward val="2500.0"/>
            <c:dispRSqr val="0"/>
            <c:dispEq val="1"/>
            <c:trendlineLbl>
              <c:layout>
                <c:manualLayout>
                  <c:x val="0.00356306454399827"/>
                  <c:y val="0.0175351255440768"/>
                </c:manualLayout>
              </c:layout>
              <c:numFmt formatCode="0.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'R100L100C05'!$C$29:$C$31</c:f>
              <c:numCache>
                <c:formatCode>0</c:formatCode>
                <c:ptCount val="3"/>
                <c:pt idx="0">
                  <c:v>5588.265012205524</c:v>
                </c:pt>
                <c:pt idx="1">
                  <c:v>8200.185144400077</c:v>
                </c:pt>
                <c:pt idx="2">
                  <c:v>12090.73348660568</c:v>
                </c:pt>
              </c:numCache>
            </c:numRef>
          </c:xVal>
          <c:yVal>
            <c:numRef>
              <c:f>'R100L100C05'!$I$29:$I$31</c:f>
              <c:numCache>
                <c:formatCode>0.00000</c:formatCode>
                <c:ptCount val="3"/>
                <c:pt idx="0" formatCode="0.0000">
                  <c:v>0.367460035523979</c:v>
                </c:pt>
                <c:pt idx="1">
                  <c:v>0.155478087649402</c:v>
                </c:pt>
                <c:pt idx="2">
                  <c:v>0.0898872679045093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717848"/>
        <c:axId val="2057724296"/>
      </c:scatterChart>
      <c:valAx>
        <c:axId val="2057717848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4501602675772"/>
              <c:y val="0.942608647603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7724296"/>
        <c:crosses val="autoZero"/>
        <c:crossBetween val="midCat"/>
      </c:valAx>
      <c:valAx>
        <c:axId val="2057724296"/>
        <c:scaling>
          <c:logBase val="10.0"/>
          <c:orientation val="minMax"/>
          <c:max val="1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248205699951"/>
              <c:y val="0.4591304047520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5771784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Relationship Id="rId2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127000</xdr:colOff>
      <xdr:row>0</xdr:row>
      <xdr:rowOff>152400</xdr:rowOff>
    </xdr:from>
    <xdr:to>
      <xdr:col>26</xdr:col>
      <xdr:colOff>88900</xdr:colOff>
      <xdr:row>45</xdr:row>
      <xdr:rowOff>114300</xdr:rowOff>
    </xdr:to>
    <xdr:graphicFrame macro="">
      <xdr:nvGraphicFramePr>
        <xdr:cNvPr id="7589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274320</xdr:colOff>
      <xdr:row>12</xdr:row>
      <xdr:rowOff>60960</xdr:rowOff>
    </xdr:from>
    <xdr:to>
      <xdr:col>10</xdr:col>
      <xdr:colOff>447040</xdr:colOff>
      <xdr:row>16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264920" y="2283460"/>
          <a:ext cx="484632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expérimentale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mais très légèrement supérieure. La théorie ne prévoit pas d'écart, mais les incertitudes ne permettent aucune conclusion.</a:t>
          </a:r>
        </a:p>
      </xdr:txBody>
    </xdr:sp>
    <xdr:clientData/>
  </xdr:twoCellAnchor>
  <xdr:twoCellAnchor>
    <xdr:from>
      <xdr:col>19</xdr:col>
      <xdr:colOff>162560</xdr:colOff>
      <xdr:row>46</xdr:row>
      <xdr:rowOff>111760</xdr:rowOff>
    </xdr:from>
    <xdr:to>
      <xdr:col>25</xdr:col>
      <xdr:colOff>810260</xdr:colOff>
      <xdr:row>53</xdr:row>
      <xdr:rowOff>35560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9471660" y="7541260"/>
          <a:ext cx="56007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plutôt correctement les données, mais le maximum est un peu surestimé.</a:t>
          </a:r>
        </a:p>
      </xdr:txBody>
    </xdr:sp>
    <xdr:clientData/>
  </xdr:twoCellAnchor>
  <xdr:twoCellAnchor>
    <xdr:from>
      <xdr:col>19</xdr:col>
      <xdr:colOff>76200</xdr:colOff>
      <xdr:row>55</xdr:row>
      <xdr:rowOff>63500</xdr:rowOff>
    </xdr:from>
    <xdr:to>
      <xdr:col>25</xdr:col>
      <xdr:colOff>812800</xdr:colOff>
      <xdr:row>84</xdr:row>
      <xdr:rowOff>63500</xdr:rowOff>
    </xdr:to>
    <xdr:graphicFrame macro="">
      <xdr:nvGraphicFramePr>
        <xdr:cNvPr id="7592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101600</xdr:colOff>
      <xdr:row>85</xdr:row>
      <xdr:rowOff>101600</xdr:rowOff>
    </xdr:from>
    <xdr:to>
      <xdr:col>25</xdr:col>
      <xdr:colOff>797560</xdr:colOff>
      <xdr:row>90</xdr:row>
      <xdr:rowOff>50800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9410700" y="13474700"/>
          <a:ext cx="5648960" cy="711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-π/2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 (sauf le premier point).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0.41576</cdr:x>
      <cdr:y>0.67516</cdr:y>
    </cdr:from>
    <cdr:to>
      <cdr:x>0.90175</cdr:x>
      <cdr:y>0.75133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8952" y="4890321"/>
          <a:ext cx="2804178" cy="5517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d'environ -20 dB par décade (dérivation simple), mais l'asymptote n'est pas atteinte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127000</xdr:colOff>
      <xdr:row>0</xdr:row>
      <xdr:rowOff>152400</xdr:rowOff>
    </xdr:from>
    <xdr:to>
      <xdr:col>26</xdr:col>
      <xdr:colOff>88900</xdr:colOff>
      <xdr:row>45</xdr:row>
      <xdr:rowOff>114300</xdr:rowOff>
    </xdr:to>
    <xdr:graphicFrame macro="">
      <xdr:nvGraphicFramePr>
        <xdr:cNvPr id="413767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274320</xdr:colOff>
      <xdr:row>12</xdr:row>
      <xdr:rowOff>60960</xdr:rowOff>
    </xdr:from>
    <xdr:to>
      <xdr:col>10</xdr:col>
      <xdr:colOff>447040</xdr:colOff>
      <xdr:row>16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264920" y="2283460"/>
          <a:ext cx="492252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expérimentale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quasi identique. La théorie ne prévoit pas d'écart, mais les incertitudes ne permettent aucune conclusion.</a:t>
          </a:r>
        </a:p>
      </xdr:txBody>
    </xdr:sp>
    <xdr:clientData/>
  </xdr:twoCellAnchor>
  <xdr:twoCellAnchor>
    <xdr:from>
      <xdr:col>19</xdr:col>
      <xdr:colOff>162560</xdr:colOff>
      <xdr:row>46</xdr:row>
      <xdr:rowOff>111760</xdr:rowOff>
    </xdr:from>
    <xdr:to>
      <xdr:col>25</xdr:col>
      <xdr:colOff>810260</xdr:colOff>
      <xdr:row>53</xdr:row>
      <xdr:rowOff>35560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9547860" y="7541260"/>
          <a:ext cx="56007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lnSpc>
              <a:spcPts val="10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données.</a:t>
          </a:r>
        </a:p>
      </xdr:txBody>
    </xdr:sp>
    <xdr:clientData/>
  </xdr:twoCellAnchor>
  <xdr:twoCellAnchor>
    <xdr:from>
      <xdr:col>19</xdr:col>
      <xdr:colOff>76200</xdr:colOff>
      <xdr:row>55</xdr:row>
      <xdr:rowOff>63500</xdr:rowOff>
    </xdr:from>
    <xdr:to>
      <xdr:col>25</xdr:col>
      <xdr:colOff>812800</xdr:colOff>
      <xdr:row>84</xdr:row>
      <xdr:rowOff>63500</xdr:rowOff>
    </xdr:to>
    <xdr:graphicFrame macro="">
      <xdr:nvGraphicFramePr>
        <xdr:cNvPr id="413770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101600</xdr:colOff>
      <xdr:row>85</xdr:row>
      <xdr:rowOff>101600</xdr:rowOff>
    </xdr:from>
    <xdr:to>
      <xdr:col>25</xdr:col>
      <xdr:colOff>797560</xdr:colOff>
      <xdr:row>90</xdr:row>
      <xdr:rowOff>50800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9486900" y="13474700"/>
          <a:ext cx="5648960" cy="711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-π/2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données.</a:t>
          </a:r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0.41576</cdr:x>
      <cdr:y>0.67516</cdr:y>
    </cdr:from>
    <cdr:to>
      <cdr:x>0.90175</cdr:x>
      <cdr:y>0.75133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8952" y="4890321"/>
          <a:ext cx="2804178" cy="5517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d'environ -20 dB par décade (dérivation simple), mais l'asymptote n'est pas atteinte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0.37174</cdr:x>
      <cdr:y>0.77919</cdr:y>
    </cdr:from>
    <cdr:to>
      <cdr:x>0.85773</cdr:x>
      <cdr:y>0.85536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971" y="5643887"/>
          <a:ext cx="2804178" cy="5517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d'environ -20 dB par décade (dérivation simple), mais l'asymptote n'est pas atteinte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127000</xdr:colOff>
      <xdr:row>0</xdr:row>
      <xdr:rowOff>152400</xdr:rowOff>
    </xdr:from>
    <xdr:to>
      <xdr:col>26</xdr:col>
      <xdr:colOff>88900</xdr:colOff>
      <xdr:row>45</xdr:row>
      <xdr:rowOff>114300</xdr:rowOff>
    </xdr:to>
    <xdr:graphicFrame macro="">
      <xdr:nvGraphicFramePr>
        <xdr:cNvPr id="45388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274320</xdr:colOff>
      <xdr:row>12</xdr:row>
      <xdr:rowOff>60960</xdr:rowOff>
    </xdr:from>
    <xdr:to>
      <xdr:col>10</xdr:col>
      <xdr:colOff>447040</xdr:colOff>
      <xdr:row>16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264920" y="2283460"/>
          <a:ext cx="492252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expérimentale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mais légèrement inférieure. La théorie ne prévoit pas d'écart, mais les incertitudes ne permettent aucune conclusion.</a:t>
          </a:r>
        </a:p>
      </xdr:txBody>
    </xdr:sp>
    <xdr:clientData/>
  </xdr:twoCellAnchor>
  <xdr:twoCellAnchor>
    <xdr:from>
      <xdr:col>19</xdr:col>
      <xdr:colOff>162560</xdr:colOff>
      <xdr:row>46</xdr:row>
      <xdr:rowOff>111760</xdr:rowOff>
    </xdr:from>
    <xdr:to>
      <xdr:col>25</xdr:col>
      <xdr:colOff>810260</xdr:colOff>
      <xdr:row>53</xdr:row>
      <xdr:rowOff>35560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9547860" y="7541260"/>
          <a:ext cx="56007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à peu près correctement les données, mais la fréquence de résonance est un peu surestimée.</a:t>
          </a:r>
        </a:p>
      </xdr:txBody>
    </xdr:sp>
    <xdr:clientData/>
  </xdr:twoCellAnchor>
  <xdr:twoCellAnchor>
    <xdr:from>
      <xdr:col>19</xdr:col>
      <xdr:colOff>76200</xdr:colOff>
      <xdr:row>55</xdr:row>
      <xdr:rowOff>63500</xdr:rowOff>
    </xdr:from>
    <xdr:to>
      <xdr:col>25</xdr:col>
      <xdr:colOff>812800</xdr:colOff>
      <xdr:row>84</xdr:row>
      <xdr:rowOff>63500</xdr:rowOff>
    </xdr:to>
    <xdr:graphicFrame macro="">
      <xdr:nvGraphicFramePr>
        <xdr:cNvPr id="45391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101600</xdr:colOff>
      <xdr:row>85</xdr:row>
      <xdr:rowOff>101600</xdr:rowOff>
    </xdr:from>
    <xdr:to>
      <xdr:col>25</xdr:col>
      <xdr:colOff>797560</xdr:colOff>
      <xdr:row>90</xdr:row>
      <xdr:rowOff>50800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9486900" y="13474700"/>
          <a:ext cx="5648960" cy="711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-π/2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à peu près correctement les données (sauf le premier point), mais la fréquence de résonance est surestimée.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0.41576</cdr:x>
      <cdr:y>0.67516</cdr:y>
    </cdr:from>
    <cdr:to>
      <cdr:x>0.90175</cdr:x>
      <cdr:y>0.75133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8952" y="4890321"/>
          <a:ext cx="2804178" cy="5517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d'environ -20 dB par décade (dérivation simple), mais l'asymptote n'est pas atteinte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127000</xdr:colOff>
      <xdr:row>0</xdr:row>
      <xdr:rowOff>152400</xdr:rowOff>
    </xdr:from>
    <xdr:to>
      <xdr:col>26</xdr:col>
      <xdr:colOff>88900</xdr:colOff>
      <xdr:row>45</xdr:row>
      <xdr:rowOff>114300</xdr:rowOff>
    </xdr:to>
    <xdr:graphicFrame macro="">
      <xdr:nvGraphicFramePr>
        <xdr:cNvPr id="107777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274320</xdr:colOff>
      <xdr:row>12</xdr:row>
      <xdr:rowOff>60960</xdr:rowOff>
    </xdr:from>
    <xdr:to>
      <xdr:col>10</xdr:col>
      <xdr:colOff>447040</xdr:colOff>
      <xdr:row>16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264920" y="2283460"/>
          <a:ext cx="492252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expérimentale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quasi identique. La théorie ne prévoit pas d'écart, mais les incertitudes ne permettent aucune conclusion.</a:t>
          </a:r>
        </a:p>
      </xdr:txBody>
    </xdr:sp>
    <xdr:clientData/>
  </xdr:twoCellAnchor>
  <xdr:twoCellAnchor>
    <xdr:from>
      <xdr:col>19</xdr:col>
      <xdr:colOff>162560</xdr:colOff>
      <xdr:row>46</xdr:row>
      <xdr:rowOff>111760</xdr:rowOff>
    </xdr:from>
    <xdr:to>
      <xdr:col>25</xdr:col>
      <xdr:colOff>810260</xdr:colOff>
      <xdr:row>53</xdr:row>
      <xdr:rowOff>35560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9547860" y="7541260"/>
          <a:ext cx="56007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lnSpc>
              <a:spcPts val="10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plutôt correctement les données.</a:t>
          </a:r>
        </a:p>
      </xdr:txBody>
    </xdr:sp>
    <xdr:clientData/>
  </xdr:twoCellAnchor>
  <xdr:twoCellAnchor>
    <xdr:from>
      <xdr:col>19</xdr:col>
      <xdr:colOff>76200</xdr:colOff>
      <xdr:row>55</xdr:row>
      <xdr:rowOff>63500</xdr:rowOff>
    </xdr:from>
    <xdr:to>
      <xdr:col>25</xdr:col>
      <xdr:colOff>812800</xdr:colOff>
      <xdr:row>84</xdr:row>
      <xdr:rowOff>63500</xdr:rowOff>
    </xdr:to>
    <xdr:graphicFrame macro="">
      <xdr:nvGraphicFramePr>
        <xdr:cNvPr id="107780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101600</xdr:colOff>
      <xdr:row>85</xdr:row>
      <xdr:rowOff>101600</xdr:rowOff>
    </xdr:from>
    <xdr:to>
      <xdr:col>25</xdr:col>
      <xdr:colOff>797560</xdr:colOff>
      <xdr:row>90</xdr:row>
      <xdr:rowOff>50800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9486900" y="13474700"/>
          <a:ext cx="5648960" cy="711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-π/2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 (sauf le premier point).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0.24702</cdr:x>
      <cdr:y>0.79789</cdr:y>
    </cdr:from>
    <cdr:to>
      <cdr:x>0.733</cdr:x>
      <cdr:y>0.87406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5285" y="5779322"/>
          <a:ext cx="2804178" cy="5517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d'environ -20 dB par décade (dérivation simple), mais l'asymptote n'est pas atteinte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127000</xdr:colOff>
      <xdr:row>0</xdr:row>
      <xdr:rowOff>152400</xdr:rowOff>
    </xdr:from>
    <xdr:to>
      <xdr:col>26</xdr:col>
      <xdr:colOff>88900</xdr:colOff>
      <xdr:row>45</xdr:row>
      <xdr:rowOff>114300</xdr:rowOff>
    </xdr:to>
    <xdr:graphicFrame macro="">
      <xdr:nvGraphicFramePr>
        <xdr:cNvPr id="170190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274320</xdr:colOff>
      <xdr:row>12</xdr:row>
      <xdr:rowOff>60960</xdr:rowOff>
    </xdr:from>
    <xdr:to>
      <xdr:col>10</xdr:col>
      <xdr:colOff>447040</xdr:colOff>
      <xdr:row>16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264920" y="2283460"/>
          <a:ext cx="492252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expérimentale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quasi identique. La théorie ne prévoit pas d'écart, mais les incertitudes ne permettent aucune conclusion.</a:t>
          </a:r>
        </a:p>
      </xdr:txBody>
    </xdr:sp>
    <xdr:clientData/>
  </xdr:twoCellAnchor>
  <xdr:twoCellAnchor>
    <xdr:from>
      <xdr:col>19</xdr:col>
      <xdr:colOff>162560</xdr:colOff>
      <xdr:row>46</xdr:row>
      <xdr:rowOff>111760</xdr:rowOff>
    </xdr:from>
    <xdr:to>
      <xdr:col>25</xdr:col>
      <xdr:colOff>810260</xdr:colOff>
      <xdr:row>53</xdr:row>
      <xdr:rowOff>35560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9547860" y="7541260"/>
          <a:ext cx="56007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plutôt correctement les données, mais le maximum est un peu surestimé.</a:t>
          </a:r>
        </a:p>
      </xdr:txBody>
    </xdr:sp>
    <xdr:clientData/>
  </xdr:twoCellAnchor>
  <xdr:twoCellAnchor>
    <xdr:from>
      <xdr:col>19</xdr:col>
      <xdr:colOff>76200</xdr:colOff>
      <xdr:row>55</xdr:row>
      <xdr:rowOff>63500</xdr:rowOff>
    </xdr:from>
    <xdr:to>
      <xdr:col>25</xdr:col>
      <xdr:colOff>812800</xdr:colOff>
      <xdr:row>84</xdr:row>
      <xdr:rowOff>63500</xdr:rowOff>
    </xdr:to>
    <xdr:graphicFrame macro="">
      <xdr:nvGraphicFramePr>
        <xdr:cNvPr id="170193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101600</xdr:colOff>
      <xdr:row>85</xdr:row>
      <xdr:rowOff>101600</xdr:rowOff>
    </xdr:from>
    <xdr:to>
      <xdr:col>25</xdr:col>
      <xdr:colOff>797560</xdr:colOff>
      <xdr:row>90</xdr:row>
      <xdr:rowOff>50800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9486900" y="13474700"/>
          <a:ext cx="5648960" cy="711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-π/2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bien les données.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0.31745</cdr:x>
      <cdr:y>0.80374</cdr:y>
    </cdr:from>
    <cdr:to>
      <cdr:x>0.80344</cdr:x>
      <cdr:y>0.87991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31685" y="5821655"/>
          <a:ext cx="2804178" cy="5517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d'environ -20 dB par décade (dérivation simple), mais l'asymptote n'est pas atteinte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127000</xdr:colOff>
      <xdr:row>0</xdr:row>
      <xdr:rowOff>152400</xdr:rowOff>
    </xdr:from>
    <xdr:to>
      <xdr:col>26</xdr:col>
      <xdr:colOff>88900</xdr:colOff>
      <xdr:row>45</xdr:row>
      <xdr:rowOff>114300</xdr:rowOff>
    </xdr:to>
    <xdr:graphicFrame macro="">
      <xdr:nvGraphicFramePr>
        <xdr:cNvPr id="310393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274320</xdr:colOff>
      <xdr:row>12</xdr:row>
      <xdr:rowOff>60960</xdr:rowOff>
    </xdr:from>
    <xdr:to>
      <xdr:col>10</xdr:col>
      <xdr:colOff>447040</xdr:colOff>
      <xdr:row>16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264920" y="2283460"/>
          <a:ext cx="492252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expérimentale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mais très légèrement inférieure. La théorie ne prévoit pas d'écart, mais les incertitudes ne permettent aucune conclusion.</a:t>
          </a:r>
        </a:p>
      </xdr:txBody>
    </xdr:sp>
    <xdr:clientData/>
  </xdr:twoCellAnchor>
  <xdr:twoCellAnchor>
    <xdr:from>
      <xdr:col>19</xdr:col>
      <xdr:colOff>162560</xdr:colOff>
      <xdr:row>46</xdr:row>
      <xdr:rowOff>111760</xdr:rowOff>
    </xdr:from>
    <xdr:to>
      <xdr:col>25</xdr:col>
      <xdr:colOff>810260</xdr:colOff>
      <xdr:row>53</xdr:row>
      <xdr:rowOff>35560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9547860" y="7541260"/>
          <a:ext cx="56007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plutôt correctement les données, mais la fréquence de résonance très légèrement surestimée.</a:t>
          </a:r>
        </a:p>
      </xdr:txBody>
    </xdr:sp>
    <xdr:clientData/>
  </xdr:twoCellAnchor>
  <xdr:twoCellAnchor>
    <xdr:from>
      <xdr:col>19</xdr:col>
      <xdr:colOff>76200</xdr:colOff>
      <xdr:row>55</xdr:row>
      <xdr:rowOff>63500</xdr:rowOff>
    </xdr:from>
    <xdr:to>
      <xdr:col>25</xdr:col>
      <xdr:colOff>812800</xdr:colOff>
      <xdr:row>84</xdr:row>
      <xdr:rowOff>63500</xdr:rowOff>
    </xdr:to>
    <xdr:graphicFrame macro="">
      <xdr:nvGraphicFramePr>
        <xdr:cNvPr id="31039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101600</xdr:colOff>
      <xdr:row>85</xdr:row>
      <xdr:rowOff>101600</xdr:rowOff>
    </xdr:from>
    <xdr:to>
      <xdr:col>25</xdr:col>
      <xdr:colOff>797560</xdr:colOff>
      <xdr:row>90</xdr:row>
      <xdr:rowOff>50800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9486900" y="13474700"/>
          <a:ext cx="5648960" cy="711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-π/2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à peu près correctement les données, mais la fréquence de résonance est très légèrement surestimée.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7"/>
  <sheetViews>
    <sheetView topLeftCell="A23" zoomScale="150" zoomScaleNormal="150" zoomScalePageLayoutView="150" workbookViewId="0">
      <selection activeCell="J53" sqref="J53"/>
    </sheetView>
  </sheetViews>
  <sheetFormatPr baseColWidth="10" defaultRowHeight="12" x14ac:dyDescent="0"/>
  <cols>
    <col min="1" max="1" width="8.33203125" bestFit="1" customWidth="1"/>
    <col min="2" max="2" width="4.6640625" bestFit="1" customWidth="1"/>
    <col min="3" max="3" width="8.5" bestFit="1" customWidth="1"/>
    <col min="4" max="4" width="4.6640625" customWidth="1"/>
    <col min="5" max="5" width="9.1640625" bestFit="1" customWidth="1"/>
    <col min="6" max="6" width="5.5" bestFit="1" customWidth="1"/>
    <col min="8" max="8" width="7.33203125" bestFit="1" customWidth="1"/>
    <col min="9" max="9" width="9" bestFit="1" customWidth="1"/>
    <col min="10" max="10" width="7.33203125" bestFit="1" customWidth="1"/>
    <col min="11" max="11" width="6.33203125" bestFit="1" customWidth="1"/>
    <col min="12" max="12" width="2.1640625" bestFit="1" customWidth="1"/>
    <col min="13" max="13" width="6.1640625" bestFit="1" customWidth="1"/>
    <col min="14" max="14" width="2.6640625" bestFit="1" customWidth="1"/>
    <col min="15" max="15" width="7" bestFit="1" customWidth="1"/>
    <col min="16" max="16" width="4.5" bestFit="1" customWidth="1"/>
    <col min="17" max="17" width="6" bestFit="1" customWidth="1"/>
    <col min="18" max="18" width="2.1640625" bestFit="1" customWidth="1"/>
  </cols>
  <sheetData>
    <row r="1" spans="1:12" ht="25">
      <c r="A1" s="10" t="s">
        <v>5</v>
      </c>
    </row>
    <row r="2" spans="1:12" ht="20">
      <c r="A2" s="9" t="s">
        <v>4</v>
      </c>
    </row>
    <row r="5" spans="1:12" ht="16">
      <c r="E5" s="11" t="s">
        <v>3</v>
      </c>
      <c r="F5" s="11" t="s">
        <v>1</v>
      </c>
      <c r="I5" s="11" t="s">
        <v>2</v>
      </c>
      <c r="J5" s="11" t="s">
        <v>1</v>
      </c>
      <c r="K5" s="1"/>
      <c r="L5" s="1"/>
    </row>
    <row r="6" spans="1:12">
      <c r="E6" s="4">
        <v>1.05</v>
      </c>
      <c r="F6" s="4">
        <v>0.03</v>
      </c>
      <c r="I6" s="8">
        <v>98</v>
      </c>
      <c r="J6" s="8">
        <v>3</v>
      </c>
      <c r="K6" s="5"/>
      <c r="L6" s="5"/>
    </row>
    <row r="7" spans="1:12">
      <c r="A7" s="4"/>
      <c r="B7" s="4"/>
      <c r="C7" s="5"/>
      <c r="D7" s="5"/>
      <c r="E7" s="5"/>
      <c r="F7" s="5"/>
      <c r="G7" s="4"/>
      <c r="H7" s="4"/>
      <c r="I7" s="5"/>
      <c r="J7" s="5"/>
      <c r="K7" s="5"/>
      <c r="L7" s="5"/>
    </row>
    <row r="8" spans="1:12" ht="16">
      <c r="A8" s="4"/>
      <c r="B8" s="4"/>
      <c r="C8" s="5"/>
      <c r="D8" s="5"/>
      <c r="E8" s="11" t="s">
        <v>6</v>
      </c>
      <c r="F8" s="11" t="s">
        <v>1</v>
      </c>
      <c r="G8" s="4"/>
      <c r="H8" s="4"/>
      <c r="I8" s="11" t="s">
        <v>7</v>
      </c>
      <c r="J8" s="11" t="s">
        <v>1</v>
      </c>
      <c r="K8" s="1"/>
      <c r="L8" s="1"/>
    </row>
    <row r="9" spans="1:12">
      <c r="A9" s="4"/>
      <c r="B9" s="4"/>
      <c r="C9" s="5"/>
      <c r="D9" s="5"/>
      <c r="E9" s="4">
        <v>10.16</v>
      </c>
      <c r="F9" s="4">
        <v>7.0000000000000007E-2</v>
      </c>
      <c r="G9" s="4"/>
      <c r="H9" s="4"/>
      <c r="I9" s="5">
        <v>12.11</v>
      </c>
      <c r="J9" s="5">
        <v>0.3</v>
      </c>
      <c r="K9" s="5"/>
      <c r="L9" s="5"/>
    </row>
    <row r="10" spans="1:12">
      <c r="A10" s="4"/>
      <c r="B10" s="4"/>
      <c r="C10" s="5"/>
      <c r="D10" s="5"/>
      <c r="E10" s="5"/>
      <c r="F10" s="5"/>
      <c r="G10" s="4"/>
      <c r="H10" s="4"/>
      <c r="I10" s="5"/>
      <c r="J10" s="5"/>
      <c r="K10" s="5"/>
      <c r="L10" s="5"/>
    </row>
    <row r="11" spans="1:12" ht="14">
      <c r="A11" s="4"/>
      <c r="B11" s="4"/>
      <c r="C11" s="5"/>
      <c r="D11" s="5"/>
      <c r="E11" s="11" t="s">
        <v>8</v>
      </c>
      <c r="F11" s="11" t="s">
        <v>1</v>
      </c>
      <c r="G11" s="4"/>
      <c r="H11" s="4"/>
      <c r="I11" s="11" t="s">
        <v>9</v>
      </c>
      <c r="J11" s="11" t="s">
        <v>1</v>
      </c>
      <c r="K11" s="12"/>
      <c r="L11" s="12"/>
    </row>
    <row r="12" spans="1:12">
      <c r="A12" s="4"/>
      <c r="B12" s="4"/>
      <c r="C12" s="5"/>
      <c r="D12" s="5"/>
      <c r="E12" s="8">
        <f>1/SQRT(I6*E6/1000000000)</f>
        <v>3117.3984319427482</v>
      </c>
      <c r="F12" s="8">
        <f>E12*(J6/I6+F6/E6)/2</f>
        <v>92.249545435040517</v>
      </c>
      <c r="G12" s="4"/>
      <c r="H12" s="4"/>
      <c r="I12" s="8">
        <v>3145</v>
      </c>
      <c r="J12" s="8">
        <v>30</v>
      </c>
      <c r="K12" s="5"/>
      <c r="L12" s="5"/>
    </row>
    <row r="13" spans="1:12">
      <c r="A13" s="5"/>
      <c r="B13" s="5"/>
      <c r="C13" s="5"/>
      <c r="D13" s="5"/>
    </row>
    <row r="14" spans="1:12">
      <c r="A14" s="5"/>
      <c r="B14" s="5"/>
      <c r="C14" s="5"/>
      <c r="D14" s="5"/>
    </row>
    <row r="15" spans="1:12">
      <c r="A15" s="5"/>
      <c r="B15" s="5"/>
      <c r="C15" s="5"/>
      <c r="D15" s="5"/>
    </row>
    <row r="16" spans="1:12">
      <c r="A16" s="4"/>
      <c r="B16" s="2"/>
      <c r="C16" s="2"/>
      <c r="D16" s="2"/>
    </row>
    <row r="17" spans="1:18" ht="14">
      <c r="A17" s="11" t="s">
        <v>0</v>
      </c>
      <c r="B17" s="11" t="s">
        <v>1</v>
      </c>
      <c r="C17" s="11" t="s">
        <v>10</v>
      </c>
      <c r="D17" s="11" t="s">
        <v>1</v>
      </c>
      <c r="E17" s="11" t="s">
        <v>11</v>
      </c>
      <c r="F17" s="11" t="s">
        <v>1</v>
      </c>
      <c r="G17" s="11" t="s">
        <v>12</v>
      </c>
      <c r="H17" s="11" t="s">
        <v>1</v>
      </c>
      <c r="I17" s="11" t="s">
        <v>13</v>
      </c>
      <c r="J17" s="11" t="s">
        <v>1</v>
      </c>
      <c r="K17" s="11" t="s">
        <v>14</v>
      </c>
      <c r="L17" s="11" t="s">
        <v>1</v>
      </c>
      <c r="M17" s="11" t="s">
        <v>15</v>
      </c>
      <c r="N17" s="11" t="s">
        <v>1</v>
      </c>
      <c r="O17" s="11" t="s">
        <v>16</v>
      </c>
      <c r="P17" s="11" t="s">
        <v>1</v>
      </c>
      <c r="Q17" s="11" t="s">
        <v>17</v>
      </c>
      <c r="R17" s="11" t="s">
        <v>1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4">
        <v>100.39</v>
      </c>
      <c r="B19" s="4">
        <f>0.005*A19+0.02</f>
        <v>0.52195000000000003</v>
      </c>
      <c r="C19" s="5">
        <f>2*PI()*A19</f>
        <v>630.76897298775862</v>
      </c>
      <c r="D19" s="5">
        <f>2*PI()*B19</f>
        <v>3.2795085710823852</v>
      </c>
      <c r="E19" s="3">
        <v>7.4989999999999997</v>
      </c>
      <c r="F19" s="3">
        <f>0.005*E19+0.002</f>
        <v>3.9495000000000002E-2</v>
      </c>
      <c r="G19" s="7">
        <v>5.1830000000000001E-2</v>
      </c>
      <c r="H19" s="7">
        <f>0.005*G19+0.00002</f>
        <v>2.7914999999999998E-4</v>
      </c>
      <c r="I19" s="7">
        <f>G19/E19</f>
        <v>6.911588211761569E-3</v>
      </c>
      <c r="J19" s="7">
        <f>(F19/E19+H19/G19)*I19</f>
        <v>7.3626240355183784E-5</v>
      </c>
      <c r="K19" s="6">
        <f>$E$9/SQRT(($I$9+$E$9)^2+(($I$6*C19/1000)-1/($E$6*C19/1000000))^2)</f>
        <v>7.0154663705906811E-3</v>
      </c>
      <c r="L19" s="7"/>
      <c r="M19" s="2">
        <v>79</v>
      </c>
      <c r="N19" s="8">
        <f t="shared" ref="N19:N31" si="0">0.01*ABS(M19)+2</f>
        <v>2.79</v>
      </c>
      <c r="O19" s="4">
        <f>M19*PI()/180</f>
        <v>1.3788101090755203</v>
      </c>
      <c r="P19" s="4">
        <f>N19*PI()/180</f>
        <v>4.8694686130641797E-2</v>
      </c>
      <c r="Q19" s="3">
        <f>-ATAN2($I$9+$E$9,($I$6*C19/1000)-1/($E$6*C19/1000000))</f>
        <v>1.5554183155698036</v>
      </c>
      <c r="R19" s="8"/>
    </row>
    <row r="20" spans="1:18">
      <c r="A20" s="4">
        <v>200.42</v>
      </c>
      <c r="B20" s="4">
        <f>0.005*A20+0.02</f>
        <v>1.0221</v>
      </c>
      <c r="C20" s="5">
        <f t="shared" ref="C20:D37" si="1">2*PI()*A20</f>
        <v>1259.2759992649326</v>
      </c>
      <c r="D20" s="5">
        <f t="shared" si="1"/>
        <v>6.4220437024682555</v>
      </c>
      <c r="E20" s="3">
        <v>7.45</v>
      </c>
      <c r="F20" s="3">
        <f t="shared" ref="F20:F31" si="2">0.005*E20+0.002</f>
        <v>3.925E-2</v>
      </c>
      <c r="G20" s="7">
        <v>0.11600000000000001</v>
      </c>
      <c r="H20" s="7">
        <f>0.005*G20+0.00002</f>
        <v>6.0000000000000006E-4</v>
      </c>
      <c r="I20" s="7">
        <f t="shared" ref="I20:I37" si="3">G20/E20</f>
        <v>1.5570469798657718E-2</v>
      </c>
      <c r="J20" s="7">
        <f t="shared" ref="J20:J37" si="4">(F20/E20+H20/G20)*I20</f>
        <v>1.6256925363722355E-4</v>
      </c>
      <c r="K20" s="6">
        <f t="shared" ref="K20:K37" si="5">$E$9/SQRT(($I$9+$E$9)^2+(($I$6*C20/1000)-1/($E$6*C20/1000000))^2)</f>
        <v>1.6043579967685597E-2</v>
      </c>
      <c r="L20" s="7"/>
      <c r="M20" s="2">
        <v>85</v>
      </c>
      <c r="N20" s="8">
        <f t="shared" si="0"/>
        <v>2.85</v>
      </c>
      <c r="O20" s="4">
        <f t="shared" ref="O20:P37" si="6">M20*PI()/180</f>
        <v>1.4835298641951802</v>
      </c>
      <c r="P20" s="4">
        <f t="shared" si="6"/>
        <v>4.9741883681838399E-2</v>
      </c>
      <c r="Q20" s="3">
        <f t="shared" ref="Q20:Q37" si="7">-ATAN2($I$9+$E$9,($I$6*C20/1000)-1/($E$6*C20/1000000))</f>
        <v>1.5356226841830147</v>
      </c>
      <c r="R20" s="8"/>
    </row>
    <row r="21" spans="1:18">
      <c r="A21" s="4">
        <v>300.44</v>
      </c>
      <c r="B21" s="4">
        <f>0.005*A21+0.02</f>
        <v>1.5222</v>
      </c>
      <c r="C21" s="5">
        <f t="shared" si="1"/>
        <v>1887.7201936890349</v>
      </c>
      <c r="D21" s="5">
        <f t="shared" si="1"/>
        <v>9.5642646745887667</v>
      </c>
      <c r="E21" s="3">
        <v>7.335</v>
      </c>
      <c r="F21" s="3">
        <f t="shared" si="2"/>
        <v>3.8675000000000001E-2</v>
      </c>
      <c r="G21" s="6">
        <v>0.22750000000000001</v>
      </c>
      <c r="H21" s="6">
        <f t="shared" ref="H21:H31" si="8">0.005*G21+0.0002</f>
        <v>1.3375000000000001E-3</v>
      </c>
      <c r="I21" s="7">
        <f t="shared" si="3"/>
        <v>3.1015678254942058E-2</v>
      </c>
      <c r="J21" s="7">
        <f t="shared" si="4"/>
        <v>3.4588021220311984E-4</v>
      </c>
      <c r="K21" s="6">
        <f t="shared" si="5"/>
        <v>3.1721013741785063E-2</v>
      </c>
      <c r="L21" s="7"/>
      <c r="M21" s="2">
        <v>84</v>
      </c>
      <c r="N21" s="8">
        <f t="shared" si="0"/>
        <v>2.84</v>
      </c>
      <c r="O21" s="4">
        <f t="shared" si="6"/>
        <v>1.4660765716752369</v>
      </c>
      <c r="P21" s="4">
        <f t="shared" si="6"/>
        <v>4.9567350756638956E-2</v>
      </c>
      <c r="Q21" s="3">
        <f t="shared" si="7"/>
        <v>1.501209966989242</v>
      </c>
      <c r="R21" s="8"/>
    </row>
    <row r="22" spans="1:18">
      <c r="A22" s="4">
        <v>350.36</v>
      </c>
      <c r="B22" s="5">
        <f t="shared" ref="B22:B31" si="9">0.005*A22+0.2</f>
        <v>1.9518</v>
      </c>
      <c r="C22" s="5">
        <f t="shared" si="1"/>
        <v>2201.3768042234401</v>
      </c>
      <c r="D22" s="5">
        <f t="shared" si="1"/>
        <v>12.263521082553117</v>
      </c>
      <c r="E22" s="3">
        <v>7.1509999999999998</v>
      </c>
      <c r="F22" s="3">
        <f t="shared" si="2"/>
        <v>3.7755000000000004E-2</v>
      </c>
      <c r="G22" s="6">
        <v>0.32200000000000001</v>
      </c>
      <c r="H22" s="6">
        <f t="shared" si="8"/>
        <v>1.8100000000000002E-3</v>
      </c>
      <c r="I22" s="7">
        <f t="shared" si="3"/>
        <v>4.5028667319256054E-2</v>
      </c>
      <c r="J22" s="7">
        <f t="shared" si="4"/>
        <v>4.908484596054416E-4</v>
      </c>
      <c r="K22" s="6">
        <f t="shared" si="5"/>
        <v>4.6598009722835593E-2</v>
      </c>
      <c r="L22" s="7"/>
      <c r="M22" s="2">
        <v>82</v>
      </c>
      <c r="N22" s="8">
        <f t="shared" si="0"/>
        <v>2.8200000000000003</v>
      </c>
      <c r="O22" s="4">
        <f t="shared" si="6"/>
        <v>1.43116998663535</v>
      </c>
      <c r="P22" s="4">
        <f t="shared" si="6"/>
        <v>4.9218284906240098E-2</v>
      </c>
      <c r="Q22" s="3">
        <f t="shared" si="7"/>
        <v>1.4684783578942027</v>
      </c>
      <c r="R22" s="8"/>
    </row>
    <row r="23" spans="1:18">
      <c r="A23" s="4">
        <v>400.46</v>
      </c>
      <c r="B23" s="5">
        <f t="shared" si="9"/>
        <v>2.2023000000000001</v>
      </c>
      <c r="C23" s="5">
        <f t="shared" si="1"/>
        <v>2516.1643881131372</v>
      </c>
      <c r="D23" s="5">
        <f t="shared" si="1"/>
        <v>13.837459002001603</v>
      </c>
      <c r="E23" s="3">
        <v>6.7</v>
      </c>
      <c r="F23" s="3">
        <f t="shared" si="2"/>
        <v>3.5500000000000004E-2</v>
      </c>
      <c r="G23" s="6">
        <v>0.48599999999999999</v>
      </c>
      <c r="H23" s="6">
        <f t="shared" si="8"/>
        <v>2.63E-3</v>
      </c>
      <c r="I23" s="7">
        <f t="shared" si="3"/>
        <v>7.2537313432835815E-2</v>
      </c>
      <c r="J23" s="7">
        <f t="shared" si="4"/>
        <v>7.7687680997995097E-4</v>
      </c>
      <c r="K23" s="6">
        <f t="shared" si="5"/>
        <v>7.594133599788741E-2</v>
      </c>
      <c r="L23" s="7"/>
      <c r="M23" s="2">
        <v>79</v>
      </c>
      <c r="N23" s="8">
        <f t="shared" si="0"/>
        <v>2.79</v>
      </c>
      <c r="O23" s="4">
        <f t="shared" si="6"/>
        <v>1.3788101090755203</v>
      </c>
      <c r="P23" s="4">
        <f t="shared" si="6"/>
        <v>4.8694686130641797E-2</v>
      </c>
      <c r="Q23" s="3">
        <f t="shared" si="7"/>
        <v>1.4035598431995984</v>
      </c>
      <c r="R23" s="8"/>
    </row>
    <row r="24" spans="1:18">
      <c r="A24" s="4">
        <v>430.63</v>
      </c>
      <c r="B24" s="5">
        <f t="shared" si="9"/>
        <v>2.3531500000000003</v>
      </c>
      <c r="C24" s="5">
        <f t="shared" si="1"/>
        <v>2705.728088830745</v>
      </c>
      <c r="D24" s="5">
        <f t="shared" si="1"/>
        <v>14.785277505589645</v>
      </c>
      <c r="E24" s="3">
        <v>6.0220000000000002</v>
      </c>
      <c r="F24" s="3">
        <f t="shared" si="2"/>
        <v>3.211E-2</v>
      </c>
      <c r="G24" s="6">
        <v>0.64200000000000002</v>
      </c>
      <c r="H24" s="6">
        <f t="shared" si="8"/>
        <v>3.4100000000000003E-3</v>
      </c>
      <c r="I24" s="7">
        <f t="shared" si="3"/>
        <v>0.10660909996678844</v>
      </c>
      <c r="J24" s="7">
        <f t="shared" si="4"/>
        <v>1.1347090999557583E-3</v>
      </c>
      <c r="K24" s="6">
        <f t="shared" si="5"/>
        <v>0.11334715261426359</v>
      </c>
      <c r="L24" s="7"/>
      <c r="M24" s="2">
        <v>76</v>
      </c>
      <c r="N24" s="8">
        <f t="shared" si="0"/>
        <v>2.76</v>
      </c>
      <c r="O24" s="4">
        <f t="shared" si="6"/>
        <v>1.3264502315156903</v>
      </c>
      <c r="P24" s="4">
        <f t="shared" si="6"/>
        <v>4.8171087355043489E-2</v>
      </c>
      <c r="Q24" s="3">
        <f t="shared" si="7"/>
        <v>1.3197176834588125</v>
      </c>
      <c r="R24" s="8"/>
    </row>
    <row r="25" spans="1:18">
      <c r="A25" s="4">
        <v>450.75</v>
      </c>
      <c r="B25" s="5">
        <f t="shared" si="9"/>
        <v>2.4537500000000003</v>
      </c>
      <c r="C25" s="8">
        <f t="shared" si="1"/>
        <v>2832.1457772111985</v>
      </c>
      <c r="D25" s="8">
        <f t="shared" si="1"/>
        <v>15.417365947491911</v>
      </c>
      <c r="E25" s="3">
        <v>5.2039999999999997</v>
      </c>
      <c r="F25" s="3">
        <f t="shared" si="2"/>
        <v>2.8019999999999996E-2</v>
      </c>
      <c r="G25" s="6">
        <v>0.77500000000000002</v>
      </c>
      <c r="H25" s="6">
        <f t="shared" si="8"/>
        <v>4.0750000000000005E-3</v>
      </c>
      <c r="I25" s="7">
        <f t="shared" si="3"/>
        <v>0.14892390468870101</v>
      </c>
      <c r="J25" s="7">
        <f t="shared" si="4"/>
        <v>1.5849054207104922E-3</v>
      </c>
      <c r="K25" s="6">
        <f t="shared" si="5"/>
        <v>0.1617680211085841</v>
      </c>
      <c r="L25" s="7"/>
      <c r="M25" s="2">
        <v>67</v>
      </c>
      <c r="N25" s="8">
        <f t="shared" si="0"/>
        <v>2.67</v>
      </c>
      <c r="O25" s="4">
        <f t="shared" si="6"/>
        <v>1.1693705988362006</v>
      </c>
      <c r="P25" s="4">
        <f t="shared" si="6"/>
        <v>4.66002910282486E-2</v>
      </c>
      <c r="Q25" s="3">
        <f t="shared" si="7"/>
        <v>1.2083271643029623</v>
      </c>
      <c r="R25" s="8"/>
    </row>
    <row r="26" spans="1:18">
      <c r="A26" s="4">
        <v>470.87</v>
      </c>
      <c r="B26" s="5">
        <f t="shared" si="9"/>
        <v>2.5543500000000003</v>
      </c>
      <c r="C26" s="8">
        <f t="shared" si="1"/>
        <v>2958.5634655916519</v>
      </c>
      <c r="D26" s="8">
        <f t="shared" si="1"/>
        <v>16.049454389394178</v>
      </c>
      <c r="E26" s="3">
        <v>3.9590000000000001</v>
      </c>
      <c r="F26" s="3">
        <f t="shared" si="2"/>
        <v>2.1795000000000002E-2</v>
      </c>
      <c r="G26" s="6">
        <v>0.91400000000000003</v>
      </c>
      <c r="H26" s="6">
        <f t="shared" si="8"/>
        <v>4.7699999999999999E-3</v>
      </c>
      <c r="I26" s="7">
        <f t="shared" si="3"/>
        <v>0.23086638039909069</v>
      </c>
      <c r="J26" s="7">
        <f t="shared" si="4"/>
        <v>2.4758102452129786E-3</v>
      </c>
      <c r="K26" s="6">
        <f t="shared" si="5"/>
        <v>0.26078188647111533</v>
      </c>
      <c r="L26" s="7"/>
      <c r="M26" s="2">
        <v>53</v>
      </c>
      <c r="N26" s="8">
        <f t="shared" si="0"/>
        <v>2.5300000000000002</v>
      </c>
      <c r="O26" s="4">
        <f t="shared" si="6"/>
        <v>0.92502450355699462</v>
      </c>
      <c r="P26" s="4">
        <f t="shared" si="6"/>
        <v>4.4156830075456538E-2</v>
      </c>
      <c r="Q26" s="3">
        <f t="shared" si="7"/>
        <v>0.96232305335835366</v>
      </c>
      <c r="R26" s="8"/>
    </row>
    <row r="27" spans="1:18">
      <c r="A27" s="4">
        <v>480.92</v>
      </c>
      <c r="B27" s="5">
        <f t="shared" si="9"/>
        <v>2.6046000000000005</v>
      </c>
      <c r="C27" s="8">
        <f t="shared" si="1"/>
        <v>3021.7094779288068</v>
      </c>
      <c r="D27" s="8">
        <f t="shared" si="1"/>
        <v>16.365184451079955</v>
      </c>
      <c r="E27" s="3">
        <v>3.2440000000000002</v>
      </c>
      <c r="F27" s="3">
        <f t="shared" si="2"/>
        <v>1.822E-2</v>
      </c>
      <c r="G27" s="6">
        <v>0.97</v>
      </c>
      <c r="H27" s="6">
        <f t="shared" si="8"/>
        <v>5.0499999999999998E-3</v>
      </c>
      <c r="I27" s="7">
        <f t="shared" si="3"/>
        <v>0.29901356350184954</v>
      </c>
      <c r="J27" s="7">
        <f t="shared" si="4"/>
        <v>3.2361365989530509E-3</v>
      </c>
      <c r="K27" s="6">
        <f t="shared" si="5"/>
        <v>0.34666857181120042</v>
      </c>
      <c r="L27" s="7"/>
      <c r="M27" s="2">
        <v>41</v>
      </c>
      <c r="N27" s="8">
        <f t="shared" si="0"/>
        <v>2.41</v>
      </c>
      <c r="O27" s="4">
        <f t="shared" si="6"/>
        <v>0.715584993317675</v>
      </c>
      <c r="P27" s="4">
        <f t="shared" si="6"/>
        <v>4.2062434973063348E-2</v>
      </c>
      <c r="Q27" s="3">
        <f t="shared" si="7"/>
        <v>0.70767868589059379</v>
      </c>
      <c r="R27" s="8"/>
    </row>
    <row r="28" spans="1:18">
      <c r="A28" s="4">
        <v>485.58</v>
      </c>
      <c r="B28" s="5">
        <f t="shared" si="9"/>
        <v>2.6279000000000003</v>
      </c>
      <c r="C28" s="8">
        <f t="shared" si="1"/>
        <v>3050.9891214602635</v>
      </c>
      <c r="D28" s="8">
        <f t="shared" si="1"/>
        <v>16.511582668737237</v>
      </c>
      <c r="E28" s="3">
        <v>2.9420000000000002</v>
      </c>
      <c r="F28" s="3">
        <f t="shared" si="2"/>
        <v>1.6710000000000003E-2</v>
      </c>
      <c r="G28" s="6">
        <v>0.99099999999999999</v>
      </c>
      <c r="H28" s="6">
        <f t="shared" si="8"/>
        <v>5.1549999999999999E-3</v>
      </c>
      <c r="I28" s="7">
        <f t="shared" si="3"/>
        <v>0.33684568320870156</v>
      </c>
      <c r="J28" s="7">
        <f t="shared" si="4"/>
        <v>3.665428744533448E-3</v>
      </c>
      <c r="K28" s="6">
        <f t="shared" si="5"/>
        <v>0.39278398767615152</v>
      </c>
      <c r="L28" s="7"/>
      <c r="M28" s="2">
        <v>32</v>
      </c>
      <c r="N28" s="8">
        <f t="shared" si="0"/>
        <v>2.3199999999999998</v>
      </c>
      <c r="O28" s="4">
        <f t="shared" si="6"/>
        <v>0.55850536063818546</v>
      </c>
      <c r="P28" s="4">
        <f t="shared" si="6"/>
        <v>4.0491638646268445E-2</v>
      </c>
      <c r="Q28" s="3">
        <f t="shared" si="7"/>
        <v>0.53365287931030048</v>
      </c>
      <c r="R28" s="8"/>
    </row>
    <row r="29" spans="1:18">
      <c r="A29" s="4">
        <v>490.98</v>
      </c>
      <c r="B29" s="5">
        <f t="shared" si="9"/>
        <v>2.6549000000000005</v>
      </c>
      <c r="C29" s="8">
        <f t="shared" si="1"/>
        <v>3084.9183221190333</v>
      </c>
      <c r="D29" s="8">
        <f t="shared" si="1"/>
        <v>16.681228672031086</v>
      </c>
      <c r="E29" s="3">
        <v>2.657</v>
      </c>
      <c r="F29" s="3">
        <f t="shared" si="2"/>
        <v>1.5285E-2</v>
      </c>
      <c r="G29" s="6">
        <v>1.0049999999999999</v>
      </c>
      <c r="H29" s="6">
        <f t="shared" si="8"/>
        <v>5.2249999999999996E-3</v>
      </c>
      <c r="I29" s="7">
        <f t="shared" si="3"/>
        <v>0.37824614226571318</v>
      </c>
      <c r="J29" s="7">
        <f t="shared" si="4"/>
        <v>4.1424509915436308E-3</v>
      </c>
      <c r="K29" s="6">
        <f t="shared" si="5"/>
        <v>0.43847393560143066</v>
      </c>
      <c r="L29" s="7"/>
      <c r="M29" s="2">
        <v>22</v>
      </c>
      <c r="N29" s="8">
        <f t="shared" si="0"/>
        <v>2.2200000000000002</v>
      </c>
      <c r="O29" s="4">
        <f t="shared" si="6"/>
        <v>0.38397243543875248</v>
      </c>
      <c r="P29" s="4">
        <f t="shared" si="6"/>
        <v>3.874630939427412E-2</v>
      </c>
      <c r="Q29" s="3">
        <f t="shared" si="7"/>
        <v>0.27982497085527097</v>
      </c>
      <c r="R29" s="8"/>
    </row>
    <row r="30" spans="1:18">
      <c r="A30" s="4">
        <v>495.64</v>
      </c>
      <c r="B30" s="5">
        <f t="shared" si="9"/>
        <v>2.6782000000000004</v>
      </c>
      <c r="C30" s="13">
        <f t="shared" si="1"/>
        <v>3114.19796565049</v>
      </c>
      <c r="D30" s="8">
        <f t="shared" si="1"/>
        <v>16.827626889688371</v>
      </c>
      <c r="E30" s="3">
        <v>2.5059999999999998</v>
      </c>
      <c r="F30" s="3">
        <f t="shared" si="2"/>
        <v>1.453E-2</v>
      </c>
      <c r="G30" s="6">
        <v>1.0149999999999999</v>
      </c>
      <c r="H30" s="6">
        <f t="shared" si="8"/>
        <v>5.2749999999999993E-3</v>
      </c>
      <c r="I30" s="19">
        <f>G30/E30</f>
        <v>0.40502793296089384</v>
      </c>
      <c r="J30" s="7">
        <f t="shared" si="4"/>
        <v>4.4533343439432512E-3</v>
      </c>
      <c r="K30" s="6">
        <f t="shared" si="5"/>
        <v>0.45603806603321506</v>
      </c>
      <c r="L30" s="7"/>
      <c r="M30" s="2">
        <v>11</v>
      </c>
      <c r="N30" s="8">
        <f t="shared" si="0"/>
        <v>2.11</v>
      </c>
      <c r="O30" s="4">
        <f t="shared" si="6"/>
        <v>0.19198621771937624</v>
      </c>
      <c r="P30" s="4">
        <f t="shared" si="6"/>
        <v>3.6826447217080352E-2</v>
      </c>
      <c r="Q30" s="3">
        <f t="shared" si="7"/>
        <v>2.8174568961204748E-2</v>
      </c>
      <c r="R30" s="8"/>
    </row>
    <row r="31" spans="1:18">
      <c r="A31" s="4">
        <v>500.48</v>
      </c>
      <c r="B31" s="5">
        <f t="shared" si="9"/>
        <v>2.7024000000000004</v>
      </c>
      <c r="C31" s="15">
        <f t="shared" si="1"/>
        <v>3144.6085825372393</v>
      </c>
      <c r="D31" s="8">
        <f t="shared" si="1"/>
        <v>16.979679974122117</v>
      </c>
      <c r="E31" s="3">
        <v>2.4740000000000002</v>
      </c>
      <c r="F31" s="3">
        <f t="shared" si="2"/>
        <v>1.4370000000000001E-2</v>
      </c>
      <c r="G31" s="6">
        <v>1.0189999999999999</v>
      </c>
      <c r="H31" s="6">
        <f t="shared" si="8"/>
        <v>5.2949999999999994E-3</v>
      </c>
      <c r="I31" s="18">
        <f t="shared" si="3"/>
        <v>0.41188358932902175</v>
      </c>
      <c r="J31" s="7">
        <f t="shared" si="4"/>
        <v>4.5326463939604046E-3</v>
      </c>
      <c r="K31" s="6">
        <f t="shared" si="5"/>
        <v>0.44377805109079227</v>
      </c>
      <c r="L31" s="7"/>
      <c r="M31" s="2">
        <v>-1</v>
      </c>
      <c r="N31" s="8">
        <f t="shared" si="0"/>
        <v>2.0099999999999998</v>
      </c>
      <c r="O31" s="4">
        <f t="shared" si="6"/>
        <v>-1.7453292519943295E-2</v>
      </c>
      <c r="P31" s="4">
        <f t="shared" si="6"/>
        <v>3.508111796508602E-2</v>
      </c>
      <c r="Q31" s="3">
        <f t="shared" si="7"/>
        <v>-0.23407183479615662</v>
      </c>
      <c r="R31" s="8"/>
    </row>
    <row r="32" spans="1:18">
      <c r="A32" s="4">
        <v>505.7</v>
      </c>
      <c r="B32" s="5">
        <f t="shared" ref="B32:B41" si="10">0.005*A32+0.2</f>
        <v>2.7285000000000004</v>
      </c>
      <c r="C32" s="8">
        <f t="shared" si="1"/>
        <v>3177.4068098407165</v>
      </c>
      <c r="D32" s="8">
        <f t="shared" si="1"/>
        <v>17.143671110639502</v>
      </c>
      <c r="E32" s="3">
        <v>2.5720000000000001</v>
      </c>
      <c r="F32" s="3">
        <f t="shared" ref="F32:F44" si="11">0.005*E32+0.002</f>
        <v>1.486E-2</v>
      </c>
      <c r="G32" s="6">
        <v>1.012</v>
      </c>
      <c r="H32" s="6">
        <f t="shared" ref="H32:H41" si="12">0.005*G32+0.0002</f>
        <v>5.2599999999999999E-3</v>
      </c>
      <c r="I32" s="6">
        <f t="shared" si="3"/>
        <v>0.39346811819595645</v>
      </c>
      <c r="J32" s="6">
        <f t="shared" si="4"/>
        <v>4.3184044464976328E-3</v>
      </c>
      <c r="K32" s="6">
        <f t="shared" si="5"/>
        <v>0.40424262308580616</v>
      </c>
      <c r="L32" s="6"/>
      <c r="M32" s="2">
        <v>-16</v>
      </c>
      <c r="N32" s="8">
        <f t="shared" ref="N32:N44" si="13">0.01*ABS(M32)+2</f>
        <v>2.16</v>
      </c>
      <c r="O32" s="4">
        <f t="shared" si="6"/>
        <v>-0.27925268031909273</v>
      </c>
      <c r="P32" s="4">
        <f t="shared" si="6"/>
        <v>3.7699111843077518E-2</v>
      </c>
      <c r="Q32" s="3">
        <f t="shared" si="7"/>
        <v>-0.4819965664287727</v>
      </c>
      <c r="R32" s="8"/>
    </row>
    <row r="33" spans="1:18">
      <c r="A33" s="4">
        <v>511.1</v>
      </c>
      <c r="B33" s="5">
        <f t="shared" si="10"/>
        <v>2.7555000000000005</v>
      </c>
      <c r="C33" s="8">
        <f t="shared" si="1"/>
        <v>3211.3360104994867</v>
      </c>
      <c r="D33" s="8">
        <f t="shared" si="1"/>
        <v>17.313317113933351</v>
      </c>
      <c r="E33" s="3">
        <v>2.798</v>
      </c>
      <c r="F33" s="3">
        <f t="shared" si="11"/>
        <v>1.5990000000000001E-2</v>
      </c>
      <c r="G33" s="6">
        <v>0.997</v>
      </c>
      <c r="H33" s="6">
        <f t="shared" si="12"/>
        <v>5.1849999999999995E-3</v>
      </c>
      <c r="I33" s="6">
        <f t="shared" si="3"/>
        <v>0.35632594710507504</v>
      </c>
      <c r="J33" s="6">
        <f t="shared" si="4"/>
        <v>3.8894395619049858E-3</v>
      </c>
      <c r="K33" s="6">
        <f t="shared" si="5"/>
        <v>0.353703859361439</v>
      </c>
      <c r="L33" s="6"/>
      <c r="M33" s="2">
        <v>-30</v>
      </c>
      <c r="N33" s="8">
        <f t="shared" si="13"/>
        <v>2.2999999999999998</v>
      </c>
      <c r="O33" s="4">
        <f t="shared" si="6"/>
        <v>-0.52359877559829882</v>
      </c>
      <c r="P33" s="4">
        <f t="shared" si="6"/>
        <v>4.0142572795869573E-2</v>
      </c>
      <c r="Q33" s="3">
        <f t="shared" si="7"/>
        <v>-0.68361620659447064</v>
      </c>
      <c r="R33" s="8"/>
    </row>
    <row r="34" spans="1:18">
      <c r="A34" s="4">
        <v>515.75</v>
      </c>
      <c r="B34" s="5">
        <f t="shared" si="10"/>
        <v>2.7787500000000001</v>
      </c>
      <c r="C34" s="8">
        <f t="shared" si="1"/>
        <v>3240.5528221778718</v>
      </c>
      <c r="D34" s="8">
        <f t="shared" si="1"/>
        <v>17.459401172325276</v>
      </c>
      <c r="E34" s="3">
        <v>3.0630000000000002</v>
      </c>
      <c r="F34" s="3">
        <f t="shared" si="11"/>
        <v>1.7315000000000001E-2</v>
      </c>
      <c r="G34" s="6">
        <v>0.98199999999999998</v>
      </c>
      <c r="H34" s="6">
        <f t="shared" si="12"/>
        <v>5.11E-3</v>
      </c>
      <c r="I34" s="6">
        <f t="shared" si="3"/>
        <v>0.32060071825008157</v>
      </c>
      <c r="J34" s="6">
        <f t="shared" si="4"/>
        <v>3.4806403645119693E-3</v>
      </c>
      <c r="K34" s="6">
        <f t="shared" si="5"/>
        <v>0.31255242419984364</v>
      </c>
      <c r="L34" s="6"/>
      <c r="M34" s="2">
        <v>-38</v>
      </c>
      <c r="N34" s="8">
        <f t="shared" si="13"/>
        <v>2.38</v>
      </c>
      <c r="O34" s="4">
        <f t="shared" si="6"/>
        <v>-0.66322511575784515</v>
      </c>
      <c r="P34" s="4">
        <f t="shared" si="6"/>
        <v>4.153883619746504E-2</v>
      </c>
      <c r="Q34" s="3">
        <f t="shared" si="7"/>
        <v>-0.81606529159571428</v>
      </c>
      <c r="R34" s="8"/>
    </row>
    <row r="35" spans="1:18">
      <c r="A35" s="4">
        <v>521.16</v>
      </c>
      <c r="B35" s="5">
        <f t="shared" si="10"/>
        <v>2.8058000000000001</v>
      </c>
      <c r="C35" s="8">
        <f t="shared" si="1"/>
        <v>3274.5448546897128</v>
      </c>
      <c r="D35" s="8">
        <f t="shared" si="1"/>
        <v>17.629361334884482</v>
      </c>
      <c r="E35" s="3">
        <v>3.4</v>
      </c>
      <c r="F35" s="3">
        <f t="shared" si="11"/>
        <v>1.9000000000000003E-2</v>
      </c>
      <c r="G35" s="6">
        <v>0.95799999999999996</v>
      </c>
      <c r="H35" s="6">
        <f t="shared" si="12"/>
        <v>4.9899999999999996E-3</v>
      </c>
      <c r="I35" s="6">
        <f t="shared" si="3"/>
        <v>0.28176470588235292</v>
      </c>
      <c r="J35" s="6">
        <f t="shared" si="4"/>
        <v>3.0422145328719724E-3</v>
      </c>
      <c r="K35" s="6">
        <f t="shared" si="5"/>
        <v>0.27157092626374718</v>
      </c>
      <c r="L35" s="6"/>
      <c r="M35" s="2">
        <v>-45</v>
      </c>
      <c r="N35" s="8">
        <f t="shared" si="13"/>
        <v>2.4500000000000002</v>
      </c>
      <c r="O35" s="4">
        <f t="shared" si="6"/>
        <v>-0.78539816339744828</v>
      </c>
      <c r="P35" s="4">
        <f t="shared" si="6"/>
        <v>4.2760566673861078E-2</v>
      </c>
      <c r="Q35" s="3">
        <f t="shared" si="7"/>
        <v>-0.93320188762290557</v>
      </c>
      <c r="R35" s="8"/>
    </row>
    <row r="36" spans="1:18">
      <c r="A36" s="4">
        <v>531.21</v>
      </c>
      <c r="B36" s="5">
        <f t="shared" si="10"/>
        <v>2.8560500000000002</v>
      </c>
      <c r="C36" s="8">
        <f t="shared" si="1"/>
        <v>3337.6908670268681</v>
      </c>
      <c r="D36" s="8">
        <f t="shared" si="1"/>
        <v>17.945091396570259</v>
      </c>
      <c r="E36" s="3">
        <v>4.0510000000000002</v>
      </c>
      <c r="F36" s="3">
        <f t="shared" si="11"/>
        <v>2.2255000000000004E-2</v>
      </c>
      <c r="G36" s="6">
        <v>0.90400000000000003</v>
      </c>
      <c r="H36" s="6">
        <f t="shared" si="12"/>
        <v>4.7200000000000002E-3</v>
      </c>
      <c r="I36" s="6">
        <f t="shared" si="3"/>
        <v>0.22315477659837077</v>
      </c>
      <c r="J36" s="6">
        <f t="shared" si="4"/>
        <v>2.3910909783255345E-3</v>
      </c>
      <c r="K36" s="6">
        <f t="shared" si="5"/>
        <v>0.21470662880867239</v>
      </c>
      <c r="L36" s="6"/>
      <c r="M36" s="2">
        <v>-55</v>
      </c>
      <c r="N36" s="8">
        <f t="shared" si="13"/>
        <v>2.5499999999999998</v>
      </c>
      <c r="O36" s="4">
        <f t="shared" si="6"/>
        <v>-0.95993108859688125</v>
      </c>
      <c r="P36" s="4">
        <f t="shared" si="6"/>
        <v>4.4505895925855396E-2</v>
      </c>
      <c r="Q36" s="3">
        <f t="shared" si="7"/>
        <v>-1.0808010565832429</v>
      </c>
      <c r="R36" s="8"/>
    </row>
    <row r="37" spans="1:18">
      <c r="A37" s="4">
        <v>551.33000000000004</v>
      </c>
      <c r="B37" s="5">
        <f t="shared" si="10"/>
        <v>2.9566500000000002</v>
      </c>
      <c r="C37" s="8">
        <f t="shared" si="1"/>
        <v>3464.1085554073215</v>
      </c>
      <c r="D37" s="8">
        <f t="shared" si="1"/>
        <v>18.577179838472524</v>
      </c>
      <c r="E37" s="3">
        <v>5.1130000000000004</v>
      </c>
      <c r="F37" s="3">
        <f t="shared" si="11"/>
        <v>2.7565000000000006E-2</v>
      </c>
      <c r="G37" s="6">
        <v>0.78500000000000003</v>
      </c>
      <c r="H37" s="6">
        <f t="shared" si="12"/>
        <v>4.1250000000000002E-3</v>
      </c>
      <c r="I37" s="6">
        <f t="shared" si="3"/>
        <v>0.15353021709368275</v>
      </c>
      <c r="J37" s="6">
        <f t="shared" si="4"/>
        <v>1.6344729971029465E-3</v>
      </c>
      <c r="K37" s="6">
        <f t="shared" si="5"/>
        <v>0.14878188458850947</v>
      </c>
      <c r="L37" s="6"/>
      <c r="M37" s="2">
        <v>-65</v>
      </c>
      <c r="N37" s="8">
        <f t="shared" si="13"/>
        <v>2.65</v>
      </c>
      <c r="O37" s="4">
        <f t="shared" si="6"/>
        <v>-1.1344640137963142</v>
      </c>
      <c r="P37" s="4">
        <f t="shared" si="6"/>
        <v>4.6251225177849728E-2</v>
      </c>
      <c r="Q37" s="3">
        <f t="shared" si="7"/>
        <v>-1.2386007572873157</v>
      </c>
      <c r="R37" s="8"/>
    </row>
    <row r="38" spans="1:18">
      <c r="A38" s="4">
        <v>571.45000000000005</v>
      </c>
      <c r="B38" s="5">
        <f t="shared" si="10"/>
        <v>3.0572500000000002</v>
      </c>
      <c r="C38" s="8">
        <f t="shared" ref="C38:D46" si="14">2*PI()*A38</f>
        <v>3590.526243787775</v>
      </c>
      <c r="D38" s="8">
        <f t="shared" si="14"/>
        <v>19.20926828037479</v>
      </c>
      <c r="E38" s="3">
        <v>5.8120000000000003</v>
      </c>
      <c r="F38" s="3">
        <f t="shared" si="11"/>
        <v>3.1060000000000004E-2</v>
      </c>
      <c r="G38" s="6">
        <v>0.67700000000000005</v>
      </c>
      <c r="H38" s="6">
        <f t="shared" si="12"/>
        <v>3.5850000000000005E-3</v>
      </c>
      <c r="I38" s="6">
        <f t="shared" ref="I38:I44" si="15">G38/E38</f>
        <v>0.11648313833448039</v>
      </c>
      <c r="J38" s="6">
        <f t="shared" ref="J38:J44" si="16">(F38/E38+H38/G38)*I38</f>
        <v>1.2393266133291401E-3</v>
      </c>
      <c r="K38" s="6">
        <f t="shared" ref="K38:K46" si="17">$E$9/SQRT(($I$9+$E$9)^2+(($I$6*C38/1000)-1/($E$6*C38/1000000))^2)</f>
        <v>0.11359547958965767</v>
      </c>
      <c r="L38" s="6"/>
      <c r="M38" s="2">
        <v>-72</v>
      </c>
      <c r="N38" s="8">
        <f t="shared" si="13"/>
        <v>2.7199999999999998</v>
      </c>
      <c r="O38" s="4">
        <f t="shared" ref="O38:P44" si="18">M38*PI()/180</f>
        <v>-1.2566370614359172</v>
      </c>
      <c r="P38" s="4">
        <f t="shared" si="18"/>
        <v>4.7472955654245759E-2</v>
      </c>
      <c r="Q38" s="3">
        <f t="shared" ref="Q38:Q46" si="19">-ATAN2($I$9+$E$9,($I$6*C38/1000)-1/($E$6*C38/1000000))</f>
        <v>-1.319155708334556</v>
      </c>
      <c r="R38" s="8"/>
    </row>
    <row r="39" spans="1:18">
      <c r="A39" s="4">
        <v>600.5</v>
      </c>
      <c r="B39" s="5">
        <f t="shared" si="10"/>
        <v>3.2025000000000001</v>
      </c>
      <c r="C39" s="8">
        <f t="shared" si="14"/>
        <v>3773.0527769613414</v>
      </c>
      <c r="D39" s="8">
        <f t="shared" si="14"/>
        <v>20.121900946242626</v>
      </c>
      <c r="E39" s="3">
        <v>6.4169999999999998</v>
      </c>
      <c r="F39" s="3">
        <f t="shared" si="11"/>
        <v>3.4085000000000004E-2</v>
      </c>
      <c r="G39" s="6">
        <v>0.55500000000000005</v>
      </c>
      <c r="H39" s="6">
        <f t="shared" si="12"/>
        <v>2.9750000000000002E-3</v>
      </c>
      <c r="I39" s="6">
        <f t="shared" si="15"/>
        <v>8.6489013557737277E-2</v>
      </c>
      <c r="J39" s="6">
        <f t="shared" si="16"/>
        <v>9.2301356196282933E-4</v>
      </c>
      <c r="K39" s="6">
        <f t="shared" si="17"/>
        <v>8.5065624720120747E-2</v>
      </c>
      <c r="L39" s="6"/>
      <c r="M39" s="2">
        <v>-77</v>
      </c>
      <c r="N39" s="8">
        <f t="shared" si="13"/>
        <v>2.77</v>
      </c>
      <c r="O39" s="4">
        <f t="shared" si="18"/>
        <v>-1.3439035240356338</v>
      </c>
      <c r="P39" s="4">
        <f t="shared" si="18"/>
        <v>4.8345620280242932E-2</v>
      </c>
      <c r="Q39" s="3">
        <f t="shared" si="19"/>
        <v>-1.3832408294719929</v>
      </c>
      <c r="R39" s="8"/>
    </row>
    <row r="40" spans="1:18">
      <c r="A40" s="4">
        <v>650.41999999999996</v>
      </c>
      <c r="B40" s="5">
        <f t="shared" si="10"/>
        <v>3.4521000000000002</v>
      </c>
      <c r="C40" s="8">
        <f t="shared" si="14"/>
        <v>4086.7093874957463</v>
      </c>
      <c r="D40" s="8">
        <f t="shared" si="14"/>
        <v>21.690183998914652</v>
      </c>
      <c r="E40" s="3">
        <v>6.8949999999999996</v>
      </c>
      <c r="F40" s="3">
        <f t="shared" si="11"/>
        <v>3.6475E-2</v>
      </c>
      <c r="G40" s="6">
        <v>0.41699999999999998</v>
      </c>
      <c r="H40" s="6">
        <f t="shared" si="12"/>
        <v>2.2850000000000001E-3</v>
      </c>
      <c r="I40" s="6">
        <f t="shared" si="15"/>
        <v>6.0478607686729517E-2</v>
      </c>
      <c r="J40" s="6">
        <f t="shared" si="16"/>
        <v>6.5133534668215527E-4</v>
      </c>
      <c r="K40" s="6">
        <f t="shared" si="17"/>
        <v>6.0143817789311084E-2</v>
      </c>
      <c r="L40" s="6"/>
      <c r="M40" s="2">
        <v>-78</v>
      </c>
      <c r="N40" s="8">
        <f t="shared" si="13"/>
        <v>2.7800000000000002</v>
      </c>
      <c r="O40" s="4">
        <f t="shared" si="18"/>
        <v>-1.3613568165555769</v>
      </c>
      <c r="P40" s="4">
        <f t="shared" si="18"/>
        <v>4.8520153205442361E-2</v>
      </c>
      <c r="Q40" s="3">
        <f t="shared" si="19"/>
        <v>-1.4385804652530703</v>
      </c>
      <c r="R40" s="8"/>
    </row>
    <row r="41" spans="1:18">
      <c r="A41" s="4">
        <v>700.52</v>
      </c>
      <c r="B41" s="5">
        <f t="shared" si="10"/>
        <v>3.7026000000000003</v>
      </c>
      <c r="C41" s="8">
        <f t="shared" si="14"/>
        <v>4401.4969713854434</v>
      </c>
      <c r="D41" s="8">
        <f t="shared" si="14"/>
        <v>23.264121918363138</v>
      </c>
      <c r="E41" s="3">
        <v>7.1150000000000002</v>
      </c>
      <c r="F41" s="3">
        <f t="shared" si="11"/>
        <v>3.7575000000000004E-2</v>
      </c>
      <c r="G41" s="6">
        <v>0.33500000000000002</v>
      </c>
      <c r="H41" s="6">
        <f t="shared" si="12"/>
        <v>1.8750000000000001E-3</v>
      </c>
      <c r="I41" s="7">
        <f t="shared" si="15"/>
        <v>4.7083626141953619E-2</v>
      </c>
      <c r="J41" s="7">
        <f t="shared" si="16"/>
        <v>5.1218092091130109E-4</v>
      </c>
      <c r="K41" s="6">
        <f t="shared" si="17"/>
        <v>4.701079732271906E-2</v>
      </c>
      <c r="L41" s="7"/>
      <c r="M41" s="2">
        <v>-83</v>
      </c>
      <c r="N41" s="8">
        <f t="shared" si="13"/>
        <v>2.83</v>
      </c>
      <c r="O41" s="4">
        <f t="shared" si="18"/>
        <v>-1.4486232791552935</v>
      </c>
      <c r="P41" s="4">
        <f t="shared" si="18"/>
        <v>4.939281783143952E-2</v>
      </c>
      <c r="Q41" s="3">
        <f t="shared" si="19"/>
        <v>-1.4675687572120975</v>
      </c>
      <c r="R41" s="8"/>
    </row>
    <row r="42" spans="1:18">
      <c r="A42" s="4">
        <v>800.55</v>
      </c>
      <c r="B42" s="5">
        <f>0.005*A42+0.2</f>
        <v>4.20275</v>
      </c>
      <c r="C42" s="8">
        <f t="shared" si="14"/>
        <v>5030.0039976626176</v>
      </c>
      <c r="D42" s="8">
        <f t="shared" si="14"/>
        <v>26.406657049749008</v>
      </c>
      <c r="E42" s="3">
        <v>7.2990000000000004</v>
      </c>
      <c r="F42" s="3">
        <f t="shared" si="11"/>
        <v>3.8495000000000001E-2</v>
      </c>
      <c r="G42" s="6">
        <v>0.24299999999999999</v>
      </c>
      <c r="H42" s="6">
        <f>0.005*G42+0.0002</f>
        <v>1.415E-3</v>
      </c>
      <c r="I42" s="7">
        <f t="shared" si="15"/>
        <v>3.329223181257706E-2</v>
      </c>
      <c r="J42" s="7">
        <f t="shared" si="16"/>
        <v>3.6944574100906345E-4</v>
      </c>
      <c r="K42" s="6">
        <f t="shared" si="17"/>
        <v>3.337537200405287E-2</v>
      </c>
      <c r="L42" s="7"/>
      <c r="M42" s="2">
        <v>-89</v>
      </c>
      <c r="N42" s="8">
        <f t="shared" si="13"/>
        <v>2.89</v>
      </c>
      <c r="O42" s="4">
        <f t="shared" si="18"/>
        <v>-1.5533430342749535</v>
      </c>
      <c r="P42" s="4">
        <f t="shared" si="18"/>
        <v>5.0440015382636122E-2</v>
      </c>
      <c r="Q42" s="3">
        <f t="shared" si="19"/>
        <v>-1.4975744649673803</v>
      </c>
      <c r="R42" s="8"/>
    </row>
    <row r="43" spans="1:18">
      <c r="A43" s="4">
        <v>900.57</v>
      </c>
      <c r="B43" s="5">
        <f>0.005*A43+0.2</f>
        <v>4.7028500000000006</v>
      </c>
      <c r="C43" s="8">
        <f t="shared" si="14"/>
        <v>5658.4481920867202</v>
      </c>
      <c r="D43" s="8">
        <f t="shared" si="14"/>
        <v>29.54887802186952</v>
      </c>
      <c r="E43" s="3">
        <v>7.37</v>
      </c>
      <c r="F43" s="3">
        <f t="shared" si="11"/>
        <v>3.8850000000000003E-2</v>
      </c>
      <c r="G43" s="7">
        <v>0.192</v>
      </c>
      <c r="H43" s="7">
        <f>0.005*G43+0.00002</f>
        <v>9.7999999999999997E-4</v>
      </c>
      <c r="I43" s="7">
        <f t="shared" si="15"/>
        <v>2.6051560379918588E-2</v>
      </c>
      <c r="J43" s="7">
        <f t="shared" si="16"/>
        <v>2.7029893090364137E-4</v>
      </c>
      <c r="K43" s="6">
        <f t="shared" si="17"/>
        <v>2.6262858076993512E-2</v>
      </c>
      <c r="L43" s="7"/>
      <c r="M43" s="2">
        <v>-87</v>
      </c>
      <c r="N43" s="8">
        <f t="shared" si="13"/>
        <v>2.87</v>
      </c>
      <c r="O43" s="4">
        <f t="shared" si="18"/>
        <v>-1.5184364492350666</v>
      </c>
      <c r="P43" s="4">
        <f t="shared" si="18"/>
        <v>5.0090949532237257E-2</v>
      </c>
      <c r="Q43" s="3">
        <f t="shared" si="19"/>
        <v>-1.5131981608663139</v>
      </c>
      <c r="R43" s="8"/>
    </row>
    <row r="44" spans="1:18">
      <c r="A44" s="5">
        <v>1000.1</v>
      </c>
      <c r="B44" s="5">
        <f>0.005*A44+0.2</f>
        <v>5.2005000000000008</v>
      </c>
      <c r="C44" s="8">
        <f t="shared" si="14"/>
        <v>6283.8136257103042</v>
      </c>
      <c r="D44" s="8">
        <f t="shared" si="14"/>
        <v>32.67570518998744</v>
      </c>
      <c r="E44" s="3">
        <v>7.41</v>
      </c>
      <c r="F44" s="3">
        <f t="shared" si="11"/>
        <v>3.9050000000000001E-2</v>
      </c>
      <c r="G44" s="7">
        <v>0.16214999999999999</v>
      </c>
      <c r="H44" s="7">
        <f>0.005*G44+0.00002</f>
        <v>8.3075E-4</v>
      </c>
      <c r="I44" s="7">
        <f t="shared" si="15"/>
        <v>2.1882591093117406E-2</v>
      </c>
      <c r="J44" s="7">
        <f t="shared" si="16"/>
        <v>2.2743119867560521E-4</v>
      </c>
      <c r="K44" s="6">
        <f t="shared" si="17"/>
        <v>2.1859494733280388E-2</v>
      </c>
      <c r="L44" s="7"/>
      <c r="M44" s="2">
        <v>-87</v>
      </c>
      <c r="N44" s="8">
        <f t="shared" si="13"/>
        <v>2.87</v>
      </c>
      <c r="O44" s="4">
        <f t="shared" si="18"/>
        <v>-1.5184364492350666</v>
      </c>
      <c r="P44" s="4">
        <f t="shared" si="18"/>
        <v>5.0090949532237257E-2</v>
      </c>
      <c r="Q44" s="3">
        <f t="shared" si="19"/>
        <v>-1.5228635108337651</v>
      </c>
      <c r="R44" s="8"/>
    </row>
    <row r="45" spans="1:18" s="16" customFormat="1">
      <c r="A45" s="5">
        <v>2000</v>
      </c>
      <c r="B45"/>
      <c r="C45" s="8">
        <f t="shared" si="14"/>
        <v>12566.370614359172</v>
      </c>
      <c r="D45"/>
      <c r="E45"/>
      <c r="F45"/>
      <c r="G45"/>
      <c r="H45"/>
      <c r="I45"/>
      <c r="J45"/>
      <c r="K45" s="6">
        <f t="shared" si="17"/>
        <v>8.7894535066884629E-3</v>
      </c>
      <c r="L45"/>
      <c r="M45"/>
      <c r="N45"/>
      <c r="O45"/>
      <c r="P45"/>
      <c r="Q45" s="3">
        <f t="shared" si="19"/>
        <v>-1.5515292755549237</v>
      </c>
      <c r="R45" s="8"/>
    </row>
    <row r="46" spans="1:18">
      <c r="A46" s="5">
        <v>4000</v>
      </c>
      <c r="C46" s="8">
        <f t="shared" si="14"/>
        <v>25132.741228718343</v>
      </c>
      <c r="K46" s="6">
        <f t="shared" si="17"/>
        <v>4.1893160884967093E-3</v>
      </c>
      <c r="Q46" s="3">
        <f t="shared" si="19"/>
        <v>-1.5616135137547844</v>
      </c>
      <c r="R46" s="8"/>
    </row>
    <row r="47" spans="1:18">
      <c r="R47" s="8"/>
    </row>
  </sheetData>
  <phoneticPr fontId="5" type="noConversion"/>
  <pageMargins left="0.75" right="0.75" top="1" bottom="1" header="0.4921259845" footer="0.4921259845"/>
  <pageSetup paperSize="9" scale="96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zoomScale="150" zoomScaleNormal="150" zoomScalePageLayoutView="150" workbookViewId="0">
      <selection activeCell="O11" sqref="O11"/>
    </sheetView>
  </sheetViews>
  <sheetFormatPr baseColWidth="10" defaultRowHeight="12" x14ac:dyDescent="0"/>
  <cols>
    <col min="1" max="1" width="8.33203125" bestFit="1" customWidth="1"/>
    <col min="2" max="2" width="4.6640625" bestFit="1" customWidth="1"/>
    <col min="3" max="3" width="8.5" bestFit="1" customWidth="1"/>
    <col min="4" max="4" width="4.6640625" customWidth="1"/>
    <col min="5" max="5" width="9.1640625" bestFit="1" customWidth="1"/>
    <col min="6" max="6" width="5.5" bestFit="1" customWidth="1"/>
    <col min="8" max="8" width="7.33203125" bestFit="1" customWidth="1"/>
    <col min="9" max="9" width="9" bestFit="1" customWidth="1"/>
    <col min="10" max="10" width="7.33203125" bestFit="1" customWidth="1"/>
    <col min="11" max="11" width="6.33203125" bestFit="1" customWidth="1"/>
    <col min="12" max="12" width="2.1640625" bestFit="1" customWidth="1"/>
    <col min="13" max="13" width="6.1640625" bestFit="1" customWidth="1"/>
    <col min="14" max="14" width="2.6640625" bestFit="1" customWidth="1"/>
    <col min="15" max="15" width="7" bestFit="1" customWidth="1"/>
    <col min="16" max="16" width="4.5" bestFit="1" customWidth="1"/>
    <col min="17" max="17" width="6" bestFit="1" customWidth="1"/>
    <col min="18" max="18" width="2.1640625" bestFit="1" customWidth="1"/>
  </cols>
  <sheetData>
    <row r="1" spans="1:12" ht="25">
      <c r="A1" s="10" t="s">
        <v>5</v>
      </c>
    </row>
    <row r="2" spans="1:12" ht="20">
      <c r="A2" s="9" t="s">
        <v>4</v>
      </c>
    </row>
    <row r="5" spans="1:12" ht="16">
      <c r="E5" s="11" t="s">
        <v>3</v>
      </c>
      <c r="F5" s="11" t="s">
        <v>1</v>
      </c>
      <c r="I5" s="11" t="s">
        <v>2</v>
      </c>
      <c r="J5" s="11" t="s">
        <v>1</v>
      </c>
      <c r="K5" s="1"/>
      <c r="L5" s="1"/>
    </row>
    <row r="6" spans="1:12">
      <c r="E6" s="4">
        <v>0.47</v>
      </c>
      <c r="F6" s="4">
        <v>0.03</v>
      </c>
      <c r="I6" s="8">
        <v>108</v>
      </c>
      <c r="J6" s="8">
        <v>3</v>
      </c>
      <c r="K6" s="5"/>
      <c r="L6" s="5"/>
    </row>
    <row r="7" spans="1:12">
      <c r="A7" s="4"/>
      <c r="B7" s="4"/>
      <c r="C7" s="5"/>
      <c r="D7" s="5"/>
      <c r="E7" s="5"/>
      <c r="F7" s="5"/>
      <c r="G7" s="4"/>
      <c r="H7" s="4"/>
      <c r="I7" s="5"/>
      <c r="J7" s="5"/>
      <c r="K7" s="5"/>
      <c r="L7" s="5"/>
    </row>
    <row r="8" spans="1:12" ht="16">
      <c r="A8" s="4"/>
      <c r="B8" s="4"/>
      <c r="C8" s="5"/>
      <c r="D8" s="5"/>
      <c r="E8" s="11" t="s">
        <v>6</v>
      </c>
      <c r="F8" s="11" t="s">
        <v>1</v>
      </c>
      <c r="G8" s="4"/>
      <c r="H8" s="4"/>
      <c r="I8" s="11" t="s">
        <v>7</v>
      </c>
      <c r="J8" s="11" t="s">
        <v>1</v>
      </c>
      <c r="K8" s="1"/>
      <c r="L8" s="1"/>
    </row>
    <row r="9" spans="1:12">
      <c r="A9" s="4"/>
      <c r="B9" s="4"/>
      <c r="C9" s="5"/>
      <c r="D9" s="5"/>
      <c r="E9" s="5">
        <v>50.1</v>
      </c>
      <c r="F9" s="5">
        <v>0.5</v>
      </c>
      <c r="G9" s="4"/>
      <c r="H9" s="4"/>
      <c r="I9" s="5">
        <v>10.1</v>
      </c>
      <c r="J9" s="5">
        <v>0.3</v>
      </c>
      <c r="K9" s="5"/>
      <c r="L9" s="5"/>
    </row>
    <row r="10" spans="1:12">
      <c r="A10" s="4"/>
      <c r="B10" s="4"/>
      <c r="C10" s="5"/>
      <c r="D10" s="5"/>
      <c r="E10" s="5"/>
      <c r="F10" s="5"/>
      <c r="G10" s="4"/>
      <c r="H10" s="4"/>
      <c r="I10" s="5"/>
      <c r="J10" s="5"/>
      <c r="K10" s="5"/>
      <c r="L10" s="5"/>
    </row>
    <row r="11" spans="1:12" ht="14">
      <c r="A11" s="4"/>
      <c r="B11" s="4"/>
      <c r="C11" s="5"/>
      <c r="D11" s="5"/>
      <c r="E11" s="11" t="s">
        <v>8</v>
      </c>
      <c r="F11" s="11" t="s">
        <v>1</v>
      </c>
      <c r="G11" s="4"/>
      <c r="H11" s="4"/>
      <c r="I11" s="11" t="s">
        <v>9</v>
      </c>
      <c r="J11" s="11" t="s">
        <v>1</v>
      </c>
      <c r="K11" s="12"/>
      <c r="L11" s="12"/>
    </row>
    <row r="12" spans="1:12">
      <c r="A12" s="4"/>
      <c r="B12" s="4"/>
      <c r="C12" s="5"/>
      <c r="D12" s="5"/>
      <c r="E12" s="8">
        <f>1/SQRT(I6*E6/1000000000)</f>
        <v>4438.5303440942289</v>
      </c>
      <c r="F12" s="8">
        <f>E12*(J6/I6+F6/E6)/2</f>
        <v>203.30147852677464</v>
      </c>
      <c r="G12" s="4"/>
      <c r="H12" s="4"/>
      <c r="I12" s="8">
        <v>4181</v>
      </c>
      <c r="J12" s="8">
        <v>340</v>
      </c>
      <c r="K12" s="5"/>
      <c r="L12" s="5"/>
    </row>
    <row r="13" spans="1:12">
      <c r="A13" s="5"/>
      <c r="B13" s="5"/>
      <c r="C13" s="5"/>
      <c r="D13" s="5"/>
    </row>
    <row r="14" spans="1:12">
      <c r="A14" s="5"/>
      <c r="B14" s="5"/>
      <c r="C14" s="5"/>
      <c r="D14" s="5"/>
    </row>
    <row r="15" spans="1:12">
      <c r="A15" s="5"/>
      <c r="B15" s="5"/>
      <c r="C15" s="5"/>
      <c r="D15" s="5"/>
    </row>
    <row r="16" spans="1:12">
      <c r="A16" s="4"/>
      <c r="B16" s="2"/>
      <c r="C16" s="2"/>
      <c r="D16" s="2"/>
    </row>
    <row r="17" spans="1:18" ht="14">
      <c r="A17" s="11" t="s">
        <v>0</v>
      </c>
      <c r="B17" s="11" t="s">
        <v>1</v>
      </c>
      <c r="C17" s="11" t="s">
        <v>10</v>
      </c>
      <c r="D17" s="11" t="s">
        <v>1</v>
      </c>
      <c r="E17" s="11" t="s">
        <v>11</v>
      </c>
      <c r="F17" s="11" t="s">
        <v>1</v>
      </c>
      <c r="G17" s="11" t="s">
        <v>12</v>
      </c>
      <c r="H17" s="11" t="s">
        <v>1</v>
      </c>
      <c r="I17" s="11" t="s">
        <v>13</v>
      </c>
      <c r="J17" s="11" t="s">
        <v>1</v>
      </c>
      <c r="K17" s="11" t="s">
        <v>14</v>
      </c>
      <c r="L17" s="11" t="s">
        <v>1</v>
      </c>
      <c r="M17" s="11" t="s">
        <v>15</v>
      </c>
      <c r="N17" s="11" t="s">
        <v>1</v>
      </c>
      <c r="O17" s="11" t="s">
        <v>16</v>
      </c>
      <c r="P17" s="11" t="s">
        <v>1</v>
      </c>
      <c r="Q17" s="11" t="s">
        <v>17</v>
      </c>
      <c r="R17" s="11" t="s">
        <v>1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4">
        <v>23.59</v>
      </c>
      <c r="B19" s="4">
        <f>0.005*A19+0.02</f>
        <v>0.13794999999999999</v>
      </c>
      <c r="C19" s="5">
        <f>2*PI()*A19</f>
        <v>148.22034139636645</v>
      </c>
      <c r="D19" s="5">
        <f>2*PI()*B19</f>
        <v>0.86676541312542388</v>
      </c>
      <c r="E19" s="3">
        <v>3.0880000000000001</v>
      </c>
      <c r="F19" s="3">
        <f>0.005*E19+0.002</f>
        <v>1.7440000000000001E-2</v>
      </c>
      <c r="G19" s="7">
        <v>1.1429999999999999E-2</v>
      </c>
      <c r="H19" s="7">
        <f>0.005*G19+0.00002</f>
        <v>7.7150000000000005E-5</v>
      </c>
      <c r="I19" s="7">
        <f>G19/E19</f>
        <v>3.701424870466321E-3</v>
      </c>
      <c r="J19" s="7">
        <f>(F19/E19+H19/G19)*I19</f>
        <v>4.5888228543048139E-5</v>
      </c>
      <c r="K19" s="6">
        <f>$E$9/SQRT(($I$9+$E$9)^2+(($I$6*C19/1000)-1/($E$6*C19/1000000))^2)</f>
        <v>3.4940099998571591E-3</v>
      </c>
      <c r="L19" s="7"/>
      <c r="M19" s="2">
        <v>100</v>
      </c>
      <c r="N19" s="8">
        <f>0.01*ABS(M19)+2</f>
        <v>3</v>
      </c>
      <c r="O19" s="4">
        <f>M19*PI()/180</f>
        <v>1.7453292519943295</v>
      </c>
      <c r="P19" s="4">
        <f>N19*PI()/180</f>
        <v>5.2359877559829883E-2</v>
      </c>
      <c r="Q19" s="3">
        <f>-ATAN2($I$9+$E$9,($I$6*C19/1000)-1/($E$6*C19/1000000))</f>
        <v>1.5665979232036691</v>
      </c>
      <c r="R19" s="8"/>
    </row>
    <row r="20" spans="1:18">
      <c r="A20" s="4">
        <v>47.84</v>
      </c>
      <c r="B20" s="4">
        <f>0.005*A20+0.02</f>
        <v>0.25920000000000004</v>
      </c>
      <c r="C20" s="5">
        <f t="shared" ref="C20:D29" si="0">2*PI()*A20</f>
        <v>300.58758509547141</v>
      </c>
      <c r="D20" s="5">
        <f t="shared" si="0"/>
        <v>1.6286016316209491</v>
      </c>
      <c r="E20" s="3">
        <v>3.081</v>
      </c>
      <c r="F20" s="3">
        <f t="shared" ref="F20:F29" si="1">0.005*E20+0.002</f>
        <v>1.7405E-2</v>
      </c>
      <c r="G20" s="7">
        <v>2.333E-2</v>
      </c>
      <c r="H20" s="7">
        <f>0.005*G20+0.00002</f>
        <v>1.3665000000000001E-4</v>
      </c>
      <c r="I20" s="7">
        <f t="shared" ref="I20:I29" si="2">G20/E20</f>
        <v>7.5722168127231419E-3</v>
      </c>
      <c r="J20" s="7">
        <f t="shared" ref="J20:J29" si="3">(F20/E20+H20/G20)*I20</f>
        <v>8.7128995009881952E-5</v>
      </c>
      <c r="K20" s="6">
        <f t="shared" ref="K20:K34" si="4">$E$9/SQRT(($I$9+$E$9)^2+(($I$6*C20/1000)-1/($E$6*C20/1000000))^2)</f>
        <v>7.1102875396071817E-3</v>
      </c>
      <c r="L20" s="7"/>
      <c r="M20" s="2">
        <v>95</v>
      </c>
      <c r="N20" s="8">
        <f t="shared" ref="N20:N29" si="5">0.01*ABS(M20)+2</f>
        <v>2.95</v>
      </c>
      <c r="O20" s="4">
        <f t="shared" ref="O20:P29" si="6">M20*PI()/180</f>
        <v>1.6580627893946132</v>
      </c>
      <c r="P20" s="4">
        <f t="shared" si="6"/>
        <v>5.1487212933832724E-2</v>
      </c>
      <c r="Q20" s="3">
        <f t="shared" ref="Q20:Q34" si="7">-ATAN2($I$9+$E$9,($I$6*C20/1000)-1/($E$6*C20/1000000))</f>
        <v>1.5622525240504799</v>
      </c>
      <c r="R20" s="8"/>
    </row>
    <row r="21" spans="1:18">
      <c r="A21" s="4">
        <v>100.19</v>
      </c>
      <c r="B21" s="4">
        <f>0.005*A21+0.02</f>
        <v>0.52095000000000002</v>
      </c>
      <c r="C21" s="5">
        <f t="shared" si="0"/>
        <v>629.51233592632275</v>
      </c>
      <c r="D21" s="5">
        <f t="shared" si="0"/>
        <v>3.2732253857752056</v>
      </c>
      <c r="E21" s="3">
        <v>3.077</v>
      </c>
      <c r="F21" s="3">
        <f t="shared" si="1"/>
        <v>1.7384999999999998E-2</v>
      </c>
      <c r="G21" s="7">
        <v>5.9709999999999999E-2</v>
      </c>
      <c r="H21" s="7">
        <f>0.005*G21+0.00002</f>
        <v>3.1855000000000002E-4</v>
      </c>
      <c r="I21" s="7">
        <f t="shared" si="2"/>
        <v>1.9405264868378291E-2</v>
      </c>
      <c r="J21" s="7">
        <f t="shared" si="3"/>
        <v>2.1316559302462029E-4</v>
      </c>
      <c r="K21" s="6">
        <f t="shared" si="4"/>
        <v>1.5124923649914027E-2</v>
      </c>
      <c r="L21" s="7"/>
      <c r="M21" s="2">
        <v>92</v>
      </c>
      <c r="N21" s="8">
        <f t="shared" si="5"/>
        <v>2.92</v>
      </c>
      <c r="O21" s="4">
        <f t="shared" si="6"/>
        <v>1.605702911834783</v>
      </c>
      <c r="P21" s="4">
        <f t="shared" si="6"/>
        <v>5.0963614158234423E-2</v>
      </c>
      <c r="Q21" s="3">
        <f t="shared" si="7"/>
        <v>1.5526212662203132</v>
      </c>
      <c r="R21" s="8"/>
    </row>
    <row r="22" spans="1:18">
      <c r="A22" s="4">
        <v>201.68</v>
      </c>
      <c r="B22" s="4">
        <f>0.005*A22+0.02</f>
        <v>1.0284</v>
      </c>
      <c r="C22" s="5">
        <f t="shared" si="0"/>
        <v>1267.1928127519791</v>
      </c>
      <c r="D22" s="5">
        <f t="shared" si="0"/>
        <v>6.4616277699034868</v>
      </c>
      <c r="E22" s="3">
        <v>3.0720000000000001</v>
      </c>
      <c r="F22" s="3">
        <f t="shared" si="1"/>
        <v>1.736E-2</v>
      </c>
      <c r="G22" s="7">
        <v>0.10736</v>
      </c>
      <c r="H22" s="7">
        <f>0.005*G22+0.00002</f>
        <v>5.5680000000000009E-4</v>
      </c>
      <c r="I22" s="7">
        <f t="shared" si="2"/>
        <v>3.4947916666666662E-2</v>
      </c>
      <c r="J22" s="7">
        <f t="shared" si="3"/>
        <v>3.7874213324652774E-4</v>
      </c>
      <c r="K22" s="6">
        <f t="shared" si="4"/>
        <v>3.2461820644054555E-2</v>
      </c>
      <c r="L22" s="7"/>
      <c r="M22" s="2">
        <v>87</v>
      </c>
      <c r="N22" s="8">
        <f t="shared" si="5"/>
        <v>2.87</v>
      </c>
      <c r="O22" s="4">
        <f t="shared" si="6"/>
        <v>1.5184364492350666</v>
      </c>
      <c r="P22" s="4">
        <f t="shared" si="6"/>
        <v>5.0090949532237257E-2</v>
      </c>
      <c r="Q22" s="3">
        <f t="shared" si="7"/>
        <v>1.5317804089223788</v>
      </c>
      <c r="R22" s="8"/>
    </row>
    <row r="23" spans="1:18">
      <c r="A23" s="5">
        <v>493.3</v>
      </c>
      <c r="B23" s="5">
        <f>0.005*A23+0.2</f>
        <v>2.6665000000000001</v>
      </c>
      <c r="C23" s="8">
        <f t="shared" si="0"/>
        <v>3099.49531203169</v>
      </c>
      <c r="D23" s="8">
        <f t="shared" si="0"/>
        <v>16.754113621594367</v>
      </c>
      <c r="E23" s="3">
        <v>2.9159999999999999</v>
      </c>
      <c r="F23" s="3">
        <f t="shared" si="1"/>
        <v>1.6579999999999998E-2</v>
      </c>
      <c r="G23" s="6">
        <v>0.49869999999999998</v>
      </c>
      <c r="H23" s="6">
        <f>0.005*G23+0.0002</f>
        <v>2.6935000000000001E-3</v>
      </c>
      <c r="I23" s="6">
        <f t="shared" si="2"/>
        <v>0.17102194787379973</v>
      </c>
      <c r="J23" s="6">
        <f t="shared" si="3"/>
        <v>1.8961055883908091E-3</v>
      </c>
      <c r="K23" s="6">
        <f t="shared" si="4"/>
        <v>0.14040577672806137</v>
      </c>
      <c r="L23" s="7"/>
      <c r="M23" s="2">
        <v>77</v>
      </c>
      <c r="N23" s="8">
        <f t="shared" si="5"/>
        <v>2.77</v>
      </c>
      <c r="O23" s="4">
        <f t="shared" si="6"/>
        <v>1.3439035240356338</v>
      </c>
      <c r="P23" s="4">
        <f t="shared" si="6"/>
        <v>4.8345620280242932E-2</v>
      </c>
      <c r="Q23" s="3">
        <f t="shared" si="7"/>
        <v>1.4012744153887093</v>
      </c>
      <c r="R23" s="8"/>
    </row>
    <row r="24" spans="1:18">
      <c r="A24" s="5">
        <v>562</v>
      </c>
      <c r="B24" s="5">
        <f t="shared" ref="B24:B29" si="8">0.005*A24+0.2</f>
        <v>3.0100000000000002</v>
      </c>
      <c r="C24" s="8">
        <f t="shared" si="0"/>
        <v>3531.1501426349273</v>
      </c>
      <c r="D24" s="8">
        <f t="shared" si="0"/>
        <v>18.912387774610558</v>
      </c>
      <c r="E24" s="3">
        <v>2.7029999999999998</v>
      </c>
      <c r="F24" s="3">
        <f t="shared" si="1"/>
        <v>1.5514999999999999E-2</v>
      </c>
      <c r="G24" s="6">
        <v>1.0526</v>
      </c>
      <c r="H24" s="6">
        <f t="shared" ref="H24:H29" si="9">0.005*G24+0.0002</f>
        <v>5.463E-3</v>
      </c>
      <c r="I24" s="6">
        <f t="shared" si="2"/>
        <v>0.3894191638919719</v>
      </c>
      <c r="J24" s="6">
        <f t="shared" si="3"/>
        <v>4.256321985861615E-3</v>
      </c>
      <c r="K24" s="6">
        <f t="shared" si="4"/>
        <v>0.21856522424626945</v>
      </c>
      <c r="L24" s="7"/>
      <c r="M24" s="2">
        <v>68</v>
      </c>
      <c r="N24" s="8">
        <f t="shared" si="5"/>
        <v>2.68</v>
      </c>
      <c r="O24" s="4">
        <f t="shared" si="6"/>
        <v>1.1868238913561442</v>
      </c>
      <c r="P24" s="4">
        <f t="shared" si="6"/>
        <v>4.6774823953448036E-2</v>
      </c>
      <c r="Q24" s="3">
        <f t="shared" si="7"/>
        <v>1.3050522739128076</v>
      </c>
      <c r="R24" s="8"/>
    </row>
    <row r="25" spans="1:18">
      <c r="A25" s="5">
        <v>610.79999999999995</v>
      </c>
      <c r="B25" s="5">
        <f t="shared" si="8"/>
        <v>3.254</v>
      </c>
      <c r="C25" s="8">
        <f t="shared" si="0"/>
        <v>3837.7695856252908</v>
      </c>
      <c r="D25" s="8">
        <f t="shared" si="0"/>
        <v>20.445484989562374</v>
      </c>
      <c r="E25" s="3">
        <v>1.302</v>
      </c>
      <c r="F25" s="3">
        <f t="shared" si="1"/>
        <v>8.5100000000000002E-3</v>
      </c>
      <c r="G25" s="6">
        <v>1.0526</v>
      </c>
      <c r="H25" s="6">
        <f t="shared" si="9"/>
        <v>5.463E-3</v>
      </c>
      <c r="I25" s="6">
        <f t="shared" si="2"/>
        <v>0.80844854070660521</v>
      </c>
      <c r="J25" s="6">
        <f t="shared" si="3"/>
        <v>9.4799516754325731E-3</v>
      </c>
      <c r="K25" s="6">
        <f t="shared" si="4"/>
        <v>0.32890912887078022</v>
      </c>
      <c r="L25" s="7"/>
      <c r="M25" s="2">
        <v>53</v>
      </c>
      <c r="N25" s="8">
        <f t="shared" si="5"/>
        <v>2.5300000000000002</v>
      </c>
      <c r="O25" s="4">
        <f t="shared" si="6"/>
        <v>0.92502450355699462</v>
      </c>
      <c r="P25" s="4">
        <f t="shared" si="6"/>
        <v>4.4156830075456538E-2</v>
      </c>
      <c r="Q25" s="3">
        <f t="shared" si="7"/>
        <v>1.1644931712610231</v>
      </c>
      <c r="R25" s="8"/>
    </row>
    <row r="26" spans="1:18">
      <c r="A26" s="5">
        <v>665.5</v>
      </c>
      <c r="B26" s="5">
        <f t="shared" si="8"/>
        <v>3.5275000000000003</v>
      </c>
      <c r="C26" s="15">
        <f t="shared" si="0"/>
        <v>4181.4598219280142</v>
      </c>
      <c r="D26" s="8">
        <f t="shared" si="0"/>
        <v>22.163936171075992</v>
      </c>
      <c r="E26" s="3">
        <v>1.75</v>
      </c>
      <c r="F26" s="3">
        <f t="shared" si="1"/>
        <v>1.0750000000000001E-2</v>
      </c>
      <c r="G26" s="6">
        <v>1.2975000000000001</v>
      </c>
      <c r="H26" s="6">
        <f t="shared" si="9"/>
        <v>6.6874999999999999E-3</v>
      </c>
      <c r="I26" s="18">
        <f t="shared" si="2"/>
        <v>0.74142857142857144</v>
      </c>
      <c r="J26" s="6">
        <f t="shared" si="3"/>
        <v>8.3759183673469406E-3</v>
      </c>
      <c r="K26" s="6">
        <f t="shared" si="4"/>
        <v>0.60314263027996085</v>
      </c>
      <c r="L26" s="7"/>
      <c r="M26" s="2">
        <v>4</v>
      </c>
      <c r="N26" s="8">
        <f t="shared" si="5"/>
        <v>2.04</v>
      </c>
      <c r="O26" s="4">
        <f t="shared" si="6"/>
        <v>6.9813170079773182E-2</v>
      </c>
      <c r="P26" s="4">
        <f t="shared" si="6"/>
        <v>3.5604716740684321E-2</v>
      </c>
      <c r="Q26" s="3">
        <f t="shared" si="7"/>
        <v>0.7601476866437834</v>
      </c>
      <c r="R26" s="8"/>
    </row>
    <row r="27" spans="1:18">
      <c r="A27" s="5">
        <v>670</v>
      </c>
      <c r="B27" s="5">
        <f t="shared" si="8"/>
        <v>3.5500000000000003</v>
      </c>
      <c r="C27" s="8">
        <f t="shared" si="0"/>
        <v>4209.7341558103226</v>
      </c>
      <c r="D27" s="8">
        <f t="shared" si="0"/>
        <v>22.305307840487533</v>
      </c>
      <c r="E27" s="3">
        <v>1.7490000000000001</v>
      </c>
      <c r="F27" s="3">
        <f t="shared" si="1"/>
        <v>1.0745000000000001E-2</v>
      </c>
      <c r="G27" s="6">
        <v>1.2985</v>
      </c>
      <c r="H27" s="6">
        <f t="shared" si="9"/>
        <v>6.6924999999999997E-3</v>
      </c>
      <c r="I27" s="6">
        <f t="shared" si="2"/>
        <v>0.74242424242424232</v>
      </c>
      <c r="J27" s="6">
        <f t="shared" si="3"/>
        <v>8.3875634561740887E-3</v>
      </c>
      <c r="K27" s="6">
        <f t="shared" si="4"/>
        <v>0.63622359531836348</v>
      </c>
      <c r="L27" s="7"/>
      <c r="M27" s="2">
        <v>-1</v>
      </c>
      <c r="N27" s="8">
        <f t="shared" si="5"/>
        <v>2.0099999999999998</v>
      </c>
      <c r="O27" s="4">
        <f t="shared" si="6"/>
        <v>-1.7453292519943295E-2</v>
      </c>
      <c r="P27" s="4">
        <f t="shared" si="6"/>
        <v>3.508111796508602E-2</v>
      </c>
      <c r="Q27" s="3">
        <f t="shared" si="7"/>
        <v>0.70055544739299946</v>
      </c>
      <c r="R27" s="8"/>
    </row>
    <row r="28" spans="1:18">
      <c r="A28" s="5">
        <v>720.4</v>
      </c>
      <c r="B28" s="5">
        <f t="shared" si="8"/>
        <v>3.802</v>
      </c>
      <c r="C28" s="13">
        <f t="shared" si="0"/>
        <v>4526.4066952921739</v>
      </c>
      <c r="D28" s="8">
        <f t="shared" si="0"/>
        <v>23.888670537896786</v>
      </c>
      <c r="E28" s="3">
        <v>2.1779999999999999</v>
      </c>
      <c r="F28" s="3">
        <f t="shared" si="1"/>
        <v>1.289E-2</v>
      </c>
      <c r="G28" s="6">
        <v>1.1168</v>
      </c>
      <c r="H28" s="6">
        <f t="shared" si="9"/>
        <v>5.7840000000000001E-3</v>
      </c>
      <c r="I28" s="19">
        <f t="shared" si="2"/>
        <v>0.5127640036730946</v>
      </c>
      <c r="J28" s="6">
        <f t="shared" si="3"/>
        <v>5.6903250722434295E-3</v>
      </c>
      <c r="K28" s="6">
        <f t="shared" si="4"/>
        <v>0.79440103505009796</v>
      </c>
      <c r="L28" s="7"/>
      <c r="M28" s="2">
        <v>-47</v>
      </c>
      <c r="N28" s="8">
        <f t="shared" si="5"/>
        <v>2.4700000000000002</v>
      </c>
      <c r="O28" s="4">
        <f t="shared" si="6"/>
        <v>-0.82030474843733492</v>
      </c>
      <c r="P28" s="4">
        <f t="shared" si="6"/>
        <v>4.3109632524259943E-2</v>
      </c>
      <c r="Q28" s="3">
        <f t="shared" si="7"/>
        <v>-0.30265087355571668</v>
      </c>
      <c r="R28" s="8"/>
    </row>
    <row r="29" spans="1:18">
      <c r="A29" s="5">
        <v>791.8</v>
      </c>
      <c r="B29" s="5">
        <f t="shared" si="8"/>
        <v>4.1589999999999998</v>
      </c>
      <c r="C29" s="8">
        <f t="shared" si="0"/>
        <v>4975.0261262247959</v>
      </c>
      <c r="D29" s="8">
        <f t="shared" si="0"/>
        <v>26.131767692559897</v>
      </c>
      <c r="E29" s="3">
        <v>2.6829999999999998</v>
      </c>
      <c r="F29" s="3">
        <f t="shared" si="1"/>
        <v>1.5415E-2</v>
      </c>
      <c r="G29" s="6">
        <v>0.77180000000000004</v>
      </c>
      <c r="H29" s="6">
        <f t="shared" si="9"/>
        <v>4.0590000000000001E-3</v>
      </c>
      <c r="I29" s="6">
        <f t="shared" si="2"/>
        <v>0.28766306373462547</v>
      </c>
      <c r="J29" s="6">
        <f t="shared" si="3"/>
        <v>3.1656079491126543E-3</v>
      </c>
      <c r="K29" s="6">
        <f t="shared" si="4"/>
        <v>0.40055871639850799</v>
      </c>
      <c r="L29" s="7"/>
      <c r="M29" s="2">
        <v>-68</v>
      </c>
      <c r="N29" s="8">
        <f t="shared" si="5"/>
        <v>2.68</v>
      </c>
      <c r="O29" s="4">
        <f t="shared" si="6"/>
        <v>-1.1868238913561442</v>
      </c>
      <c r="P29" s="4">
        <f t="shared" si="6"/>
        <v>4.6774823953448036E-2</v>
      </c>
      <c r="Q29" s="3">
        <f t="shared" si="7"/>
        <v>-1.0686476469610773</v>
      </c>
      <c r="R29" s="8"/>
    </row>
    <row r="30" spans="1:18">
      <c r="A30" s="5">
        <v>925.4</v>
      </c>
      <c r="B30" s="5">
        <f>0.005*A30+0.2</f>
        <v>4.827</v>
      </c>
      <c r="C30" s="8">
        <f t="shared" ref="C30:D34" si="10">2*PI()*A30</f>
        <v>5814.4596832639891</v>
      </c>
      <c r="D30" s="8">
        <f t="shared" si="10"/>
        <v>30.328935477755863</v>
      </c>
      <c r="E30" s="3">
        <v>2.9380000000000002</v>
      </c>
      <c r="F30" s="3">
        <f>0.005*E30+0.002</f>
        <v>1.6690000000000003E-2</v>
      </c>
      <c r="G30" s="6">
        <v>0.4617</v>
      </c>
      <c r="H30" s="6">
        <f>0.005*G30+0.0002</f>
        <v>2.5085000000000003E-3</v>
      </c>
      <c r="I30" s="6">
        <f>G30/E30</f>
        <v>0.15714771953710005</v>
      </c>
      <c r="J30" s="6">
        <f>(F30/E30+H30/G30)*I30</f>
        <v>1.7465266981191968E-3</v>
      </c>
      <c r="K30" s="6">
        <f>$E$9/SQRT(($I$9+$E$9)^2+(($I$6*C30/1000)-1/($E$6*C30/1000000))^2)</f>
        <v>0.18634074075687973</v>
      </c>
      <c r="L30" s="7"/>
      <c r="M30" s="2">
        <v>-78</v>
      </c>
      <c r="N30" s="8">
        <f>0.01*ABS(M30)+2</f>
        <v>2.7800000000000002</v>
      </c>
      <c r="O30" s="4">
        <f t="shared" ref="O30:P32" si="11">M30*PI()/180</f>
        <v>-1.3613568165555769</v>
      </c>
      <c r="P30" s="4">
        <f t="shared" si="11"/>
        <v>4.8520153205442361E-2</v>
      </c>
      <c r="Q30" s="3">
        <f>-ATAN2($I$9+$E$9,($I$6*C30/1000)-1/($E$6*C30/1000000))</f>
        <v>-1.344975484621036</v>
      </c>
      <c r="R30" s="8"/>
    </row>
    <row r="31" spans="1:18">
      <c r="A31" s="5">
        <v>1405.7</v>
      </c>
      <c r="B31" s="5">
        <f>0.005*A31+0.2</f>
        <v>7.2285000000000004</v>
      </c>
      <c r="C31" s="8">
        <f t="shared" si="10"/>
        <v>8832.2735863023445</v>
      </c>
      <c r="D31" s="8">
        <f t="shared" si="10"/>
        <v>45.418004992947644</v>
      </c>
      <c r="E31" s="3">
        <v>3.0310000000000001</v>
      </c>
      <c r="F31" s="3">
        <f>0.005*E31+0.002</f>
        <v>1.7155000000000004E-2</v>
      </c>
      <c r="G31" s="6">
        <v>0.19980000000000001</v>
      </c>
      <c r="H31" s="6">
        <f>0.005*G31+0.00002</f>
        <v>1.0190000000000002E-3</v>
      </c>
      <c r="I31" s="7">
        <f>G31/E31</f>
        <v>6.5918838667106558E-2</v>
      </c>
      <c r="J31" s="7">
        <f>(F31/E31+H31/G31)*I31</f>
        <v>7.0928329836166719E-4</v>
      </c>
      <c r="K31" s="6">
        <f>$E$9/SQRT(($I$9+$E$9)^2+(($I$6*C31/1000)-1/($E$6*C31/1000000))^2)</f>
        <v>7.0018375830340138E-2</v>
      </c>
      <c r="L31" s="7"/>
      <c r="M31" s="2">
        <v>-84</v>
      </c>
      <c r="N31" s="8">
        <f>0.01*ABS(M31)+2</f>
        <v>2.84</v>
      </c>
      <c r="O31" s="4">
        <f t="shared" si="11"/>
        <v>-1.4660765716752369</v>
      </c>
      <c r="P31" s="4">
        <f t="shared" si="11"/>
        <v>4.9567350756638956E-2</v>
      </c>
      <c r="Q31" s="3">
        <f>-ATAN2($I$9+$E$9,($I$6*C31/1000)-1/($E$6*C31/1000000))</f>
        <v>-1.4865628955044092</v>
      </c>
      <c r="R31" s="8"/>
    </row>
    <row r="32" spans="1:18">
      <c r="A32" s="5">
        <v>1992.1</v>
      </c>
      <c r="B32" s="5">
        <f>0.005*A32+0.2</f>
        <v>10.160499999999999</v>
      </c>
      <c r="C32" s="8">
        <f t="shared" si="10"/>
        <v>12516.733450432454</v>
      </c>
      <c r="D32" s="8">
        <f t="shared" si="10"/>
        <v>63.840304313598182</v>
      </c>
      <c r="E32" s="3">
        <v>3.016</v>
      </c>
      <c r="F32" s="3">
        <f>0.005*E32+0.002</f>
        <v>1.7079999999999998E-2</v>
      </c>
      <c r="G32" s="7">
        <v>0.1244</v>
      </c>
      <c r="H32" s="7">
        <f>0.005*G32+0.00002</f>
        <v>6.420000000000001E-4</v>
      </c>
      <c r="I32" s="7">
        <f>G32/E32</f>
        <v>4.1246684350132623E-2</v>
      </c>
      <c r="J32" s="7">
        <f>(F32/E32+H32/G32)*I32</f>
        <v>4.4645005593510121E-4</v>
      </c>
      <c r="K32" s="6">
        <f>$E$9/SQRT(($I$9+$E$9)^2+(($I$6*C32/1000)-1/($E$6*C32/1000000))^2)</f>
        <v>4.2337279767728365E-2</v>
      </c>
      <c r="L32" s="6"/>
      <c r="M32" s="2">
        <v>-86</v>
      </c>
      <c r="N32" s="8">
        <f>0.01*ABS(M32)+2</f>
        <v>2.86</v>
      </c>
      <c r="O32" s="4">
        <f t="shared" si="11"/>
        <v>-1.5009831567151233</v>
      </c>
      <c r="P32" s="4">
        <f t="shared" si="11"/>
        <v>4.9916416607037821E-2</v>
      </c>
      <c r="Q32" s="3">
        <f>-ATAN2($I$9+$E$9,($I$6*C32/1000)-1/($E$6*C32/1000000))</f>
        <v>-1.5199020181471858</v>
      </c>
      <c r="R32" s="8"/>
    </row>
    <row r="33" spans="1:18" s="16" customFormat="1">
      <c r="A33" s="5">
        <v>4000</v>
      </c>
      <c r="B33"/>
      <c r="C33" s="8">
        <f t="shared" si="10"/>
        <v>25132.741228718343</v>
      </c>
      <c r="D33"/>
      <c r="E33"/>
      <c r="F33"/>
      <c r="G33"/>
      <c r="H33"/>
      <c r="I33"/>
      <c r="J33"/>
      <c r="K33" s="6">
        <f t="shared" si="4"/>
        <v>1.9046763524644308E-2</v>
      </c>
      <c r="L33"/>
      <c r="M33"/>
      <c r="N33"/>
      <c r="O33"/>
      <c r="P33"/>
      <c r="Q33" s="3">
        <f t="shared" si="7"/>
        <v>-1.5479077981321885</v>
      </c>
      <c r="R33" s="8"/>
    </row>
    <row r="34" spans="1:18">
      <c r="A34" s="5">
        <v>8000</v>
      </c>
      <c r="C34" s="8">
        <f t="shared" si="10"/>
        <v>50265.482457436687</v>
      </c>
      <c r="K34" s="6">
        <f t="shared" si="4"/>
        <v>9.3007194445701227E-3</v>
      </c>
      <c r="Q34" s="3">
        <f t="shared" si="7"/>
        <v>-1.5596203793653236</v>
      </c>
      <c r="R34" s="8"/>
    </row>
    <row r="35" spans="1:18">
      <c r="R35" s="8"/>
    </row>
    <row r="41" spans="1:18" s="16" customForma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</row>
    <row r="45" spans="1:18" s="16" customForma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</row>
  </sheetData>
  <phoneticPr fontId="5" type="noConversion"/>
  <pageMargins left="0.75" right="0.75" top="1" bottom="1" header="0.4921259845" footer="0.4921259845"/>
  <pageSetup paperSize="9" scale="96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topLeftCell="A16" zoomScale="150" zoomScaleNormal="150" zoomScalePageLayoutView="150" workbookViewId="0">
      <selection activeCell="N47" sqref="N47"/>
    </sheetView>
  </sheetViews>
  <sheetFormatPr baseColWidth="10" defaultRowHeight="12" x14ac:dyDescent="0"/>
  <cols>
    <col min="1" max="1" width="8.33203125" bestFit="1" customWidth="1"/>
    <col min="2" max="2" width="4.6640625" bestFit="1" customWidth="1"/>
    <col min="3" max="3" width="8.5" bestFit="1" customWidth="1"/>
    <col min="4" max="4" width="4.6640625" customWidth="1"/>
    <col min="5" max="5" width="9.1640625" bestFit="1" customWidth="1"/>
    <col min="6" max="6" width="5.5" bestFit="1" customWidth="1"/>
    <col min="8" max="8" width="7.33203125" bestFit="1" customWidth="1"/>
    <col min="9" max="9" width="9" bestFit="1" customWidth="1"/>
    <col min="10" max="10" width="7.33203125" bestFit="1" customWidth="1"/>
    <col min="11" max="11" width="6.33203125" bestFit="1" customWidth="1"/>
    <col min="12" max="12" width="2.1640625" bestFit="1" customWidth="1"/>
    <col min="13" max="13" width="6.1640625" bestFit="1" customWidth="1"/>
    <col min="14" max="14" width="2.6640625" bestFit="1" customWidth="1"/>
    <col min="15" max="15" width="7" bestFit="1" customWidth="1"/>
    <col min="16" max="16" width="4.5" bestFit="1" customWidth="1"/>
    <col min="17" max="17" width="6" bestFit="1" customWidth="1"/>
    <col min="18" max="18" width="2.1640625" bestFit="1" customWidth="1"/>
  </cols>
  <sheetData>
    <row r="1" spans="1:12" ht="25">
      <c r="A1" s="10" t="s">
        <v>5</v>
      </c>
    </row>
    <row r="2" spans="1:12" ht="20">
      <c r="A2" s="9" t="s">
        <v>4</v>
      </c>
    </row>
    <row r="5" spans="1:12" ht="16">
      <c r="E5" s="11" t="s">
        <v>3</v>
      </c>
      <c r="F5" s="11" t="s">
        <v>1</v>
      </c>
      <c r="I5" s="11" t="s">
        <v>2</v>
      </c>
      <c r="J5" s="11" t="s">
        <v>1</v>
      </c>
      <c r="K5" s="1"/>
      <c r="L5" s="1"/>
    </row>
    <row r="6" spans="1:12">
      <c r="E6" s="4">
        <v>1.05</v>
      </c>
      <c r="F6" s="4">
        <v>0.03</v>
      </c>
      <c r="I6" s="5">
        <v>96.4</v>
      </c>
      <c r="J6" s="5">
        <v>1.2</v>
      </c>
      <c r="K6" s="5"/>
      <c r="L6" s="5"/>
    </row>
    <row r="7" spans="1:12">
      <c r="A7" s="4"/>
      <c r="B7" s="4"/>
      <c r="C7" s="5"/>
      <c r="D7" s="5"/>
      <c r="E7" s="5"/>
      <c r="F7" s="5"/>
      <c r="G7" s="4"/>
      <c r="H7" s="4"/>
      <c r="I7" s="5"/>
      <c r="J7" s="5"/>
      <c r="K7" s="5"/>
      <c r="L7" s="5"/>
    </row>
    <row r="8" spans="1:12" ht="16">
      <c r="A8" s="4"/>
      <c r="B8" s="4"/>
      <c r="C8" s="5"/>
      <c r="D8" s="5"/>
      <c r="E8" s="11" t="s">
        <v>6</v>
      </c>
      <c r="F8" s="11" t="s">
        <v>1</v>
      </c>
      <c r="G8" s="4"/>
      <c r="H8" s="4"/>
      <c r="I8" s="11" t="s">
        <v>7</v>
      </c>
      <c r="J8" s="11" t="s">
        <v>1</v>
      </c>
      <c r="K8" s="1"/>
      <c r="L8" s="1"/>
    </row>
    <row r="9" spans="1:12">
      <c r="A9" s="4"/>
      <c r="B9" s="4"/>
      <c r="C9" s="5"/>
      <c r="D9" s="5"/>
      <c r="E9" s="5">
        <v>46.6</v>
      </c>
      <c r="F9" s="5">
        <v>0.5</v>
      </c>
      <c r="G9" s="4"/>
      <c r="H9" s="4"/>
      <c r="I9" s="5">
        <v>11.9</v>
      </c>
      <c r="J9" s="5">
        <v>0.3</v>
      </c>
      <c r="K9" s="5"/>
      <c r="L9" s="5"/>
    </row>
    <row r="10" spans="1:12">
      <c r="A10" s="4"/>
      <c r="B10" s="4"/>
      <c r="C10" s="5"/>
      <c r="D10" s="5"/>
      <c r="E10" s="5"/>
      <c r="F10" s="5"/>
      <c r="G10" s="4"/>
      <c r="H10" s="4"/>
      <c r="I10" s="5"/>
      <c r="J10" s="5"/>
      <c r="K10" s="5"/>
      <c r="L10" s="5"/>
    </row>
    <row r="11" spans="1:12" ht="14">
      <c r="A11" s="4"/>
      <c r="B11" s="4"/>
      <c r="C11" s="5"/>
      <c r="D11" s="5"/>
      <c r="E11" s="11" t="s">
        <v>8</v>
      </c>
      <c r="F11" s="11" t="s">
        <v>1</v>
      </c>
      <c r="G11" s="4"/>
      <c r="H11" s="4"/>
      <c r="I11" s="11" t="s">
        <v>9</v>
      </c>
      <c r="J11" s="11" t="s">
        <v>1</v>
      </c>
      <c r="K11" s="12"/>
      <c r="L11" s="12"/>
    </row>
    <row r="12" spans="1:12">
      <c r="A12" s="4"/>
      <c r="B12" s="4"/>
      <c r="C12" s="5"/>
      <c r="D12" s="5"/>
      <c r="E12" s="8">
        <f>1/SQRT(I6*E6/1000000000)</f>
        <v>3143.162493474259</v>
      </c>
      <c r="F12" s="8">
        <f>E12*(J6/I6+F6/E6)/2</f>
        <v>64.465573369418706</v>
      </c>
      <c r="G12" s="4"/>
      <c r="H12" s="4"/>
      <c r="I12" s="8">
        <v>3164</v>
      </c>
      <c r="J12" s="8">
        <v>100</v>
      </c>
      <c r="K12" s="5"/>
      <c r="L12" s="5"/>
    </row>
    <row r="13" spans="1:12">
      <c r="A13" s="5"/>
      <c r="B13" s="5"/>
      <c r="C13" s="5"/>
      <c r="D13" s="5"/>
    </row>
    <row r="14" spans="1:12">
      <c r="A14" s="5"/>
      <c r="B14" s="5"/>
      <c r="C14" s="5"/>
      <c r="D14" s="5"/>
    </row>
    <row r="15" spans="1:12">
      <c r="A15" s="5"/>
      <c r="B15" s="5"/>
      <c r="C15" s="5"/>
      <c r="D15" s="5"/>
    </row>
    <row r="16" spans="1:12">
      <c r="A16" s="4"/>
      <c r="B16" s="2"/>
      <c r="C16" s="2"/>
      <c r="D16" s="2"/>
    </row>
    <row r="17" spans="1:18" ht="14">
      <c r="A17" s="11" t="s">
        <v>0</v>
      </c>
      <c r="B17" s="11" t="s">
        <v>1</v>
      </c>
      <c r="C17" s="11" t="s">
        <v>10</v>
      </c>
      <c r="D17" s="11" t="s">
        <v>1</v>
      </c>
      <c r="E17" s="11" t="s">
        <v>11</v>
      </c>
      <c r="F17" s="11" t="s">
        <v>1</v>
      </c>
      <c r="G17" s="11" t="s">
        <v>12</v>
      </c>
      <c r="H17" s="11" t="s">
        <v>1</v>
      </c>
      <c r="I17" s="11" t="s">
        <v>13</v>
      </c>
      <c r="J17" s="11" t="s">
        <v>1</v>
      </c>
      <c r="K17" s="11" t="s">
        <v>14</v>
      </c>
      <c r="L17" s="11" t="s">
        <v>1</v>
      </c>
      <c r="M17" s="11" t="s">
        <v>15</v>
      </c>
      <c r="N17" s="11" t="s">
        <v>1</v>
      </c>
      <c r="O17" s="11" t="s">
        <v>16</v>
      </c>
      <c r="P17" s="11" t="s">
        <v>1</v>
      </c>
      <c r="Q17" s="11" t="s">
        <v>17</v>
      </c>
      <c r="R17" s="11" t="s">
        <v>1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4">
        <v>101.3</v>
      </c>
      <c r="B19" s="4">
        <f>0.005*A19+0.02</f>
        <v>0.52649999999999997</v>
      </c>
      <c r="C19" s="5">
        <f>2*PI()*A19</f>
        <v>636.48667161729202</v>
      </c>
      <c r="D19" s="5">
        <f>2*PI()*B19</f>
        <v>3.308097064230052</v>
      </c>
      <c r="E19" s="3">
        <v>2.0550000000000002</v>
      </c>
      <c r="F19" s="3">
        <f>0.005*E19+0.002</f>
        <v>1.2275000000000001E-2</v>
      </c>
      <c r="G19" s="7">
        <v>7.0000000000000007E-2</v>
      </c>
      <c r="H19" s="6">
        <f>0.005*G19+0.002</f>
        <v>2.3500000000000001E-3</v>
      </c>
      <c r="I19" s="7">
        <f>G19/E19</f>
        <v>3.4063260340632603E-2</v>
      </c>
      <c r="J19" s="7">
        <f>(F19/E19+H19/G19)*I19</f>
        <v>1.3470202047110779E-3</v>
      </c>
      <c r="K19" s="6">
        <f>$E$9/SQRT(($I$9+$E$9)^2+(($I$6*C19/1000)-1/($E$6*C19/1000000))^2)</f>
        <v>3.2447999810602458E-2</v>
      </c>
      <c r="L19" s="7"/>
      <c r="M19" s="2">
        <v>81</v>
      </c>
      <c r="N19" s="8">
        <f>0.01*ABS(M19)+2</f>
        <v>2.81</v>
      </c>
      <c r="O19" s="4">
        <f>M19*PI()/180</f>
        <v>1.4137166941154069</v>
      </c>
      <c r="P19" s="4">
        <f>N19*PI()/180</f>
        <v>4.9043751981040655E-2</v>
      </c>
      <c r="Q19" s="3">
        <f>-ATAN2($I$9+$E$9,($I$6*C19/1000)-1/($E$6*C19/1000000))</f>
        <v>1.5300509765884764</v>
      </c>
      <c r="R19" s="8"/>
    </row>
    <row r="20" spans="1:18">
      <c r="A20" s="4">
        <v>291.3</v>
      </c>
      <c r="B20" s="4">
        <f t="shared" ref="B20:B42" si="0">0.005*A20+0.02</f>
        <v>1.4765000000000001</v>
      </c>
      <c r="C20" s="5">
        <f t="shared" ref="C20:D37" si="1">2*PI()*A20</f>
        <v>1830.2918799814136</v>
      </c>
      <c r="D20" s="5">
        <f t="shared" si="1"/>
        <v>9.2771231060506594</v>
      </c>
      <c r="E20" s="3">
        <v>1.99</v>
      </c>
      <c r="F20" s="3">
        <f t="shared" ref="F20:F42" si="2">0.005*E20+0.002</f>
        <v>1.1950000000000001E-2</v>
      </c>
      <c r="G20" s="7">
        <v>0.26950000000000002</v>
      </c>
      <c r="H20" s="6">
        <f>0.005*G20+0.002</f>
        <v>3.3475000000000002E-3</v>
      </c>
      <c r="I20" s="7">
        <f t="shared" ref="I20:I42" si="3">G20/E20</f>
        <v>0.13542713567839196</v>
      </c>
      <c r="J20" s="7">
        <f t="shared" ref="J20:J42" si="4">(F20/E20+H20/G20)*I20</f>
        <v>2.4954041564606956E-3</v>
      </c>
      <c r="K20" s="6">
        <f t="shared" ref="K20:K44" si="5">$E$9/SQRT(($I$9+$E$9)^2+(($I$6*C20/1000)-1/($E$6*C20/1000000))^2)</f>
        <v>0.13358416884891736</v>
      </c>
      <c r="L20" s="7"/>
      <c r="M20" s="2">
        <v>80</v>
      </c>
      <c r="N20" s="8">
        <f t="shared" ref="N20:N42" si="6">0.01*ABS(M20)+2</f>
        <v>2.8</v>
      </c>
      <c r="O20" s="4">
        <f t="shared" ref="O20:P37" si="7">M20*PI()/180</f>
        <v>1.3962634015954636</v>
      </c>
      <c r="P20" s="4">
        <f t="shared" si="7"/>
        <v>4.8869219055841226E-2</v>
      </c>
      <c r="Q20" s="3">
        <f t="shared" ref="Q20:Q44" si="8">-ATAN2($I$9+$E$9,($I$6*C20/1000)-1/($E$6*C20/1000000))</f>
        <v>1.4023033439856241</v>
      </c>
      <c r="R20" s="8"/>
    </row>
    <row r="21" spans="1:18">
      <c r="A21" s="4">
        <v>352.7</v>
      </c>
      <c r="B21" s="4">
        <f t="shared" si="0"/>
        <v>1.7835000000000001</v>
      </c>
      <c r="C21" s="5">
        <f t="shared" si="1"/>
        <v>2216.0794578422401</v>
      </c>
      <c r="D21" s="5">
        <f t="shared" si="1"/>
        <v>11.206060995354793</v>
      </c>
      <c r="E21" s="3">
        <v>1.9</v>
      </c>
      <c r="F21" s="3">
        <f t="shared" si="2"/>
        <v>1.15E-2</v>
      </c>
      <c r="G21" s="6">
        <v>0.40400000000000003</v>
      </c>
      <c r="H21" s="6">
        <f t="shared" ref="H21:H42" si="9">0.005*G21+0.002</f>
        <v>4.0200000000000001E-3</v>
      </c>
      <c r="I21" s="7">
        <f t="shared" si="3"/>
        <v>0.21263157894736845</v>
      </c>
      <c r="J21" s="7">
        <f t="shared" si="4"/>
        <v>3.402770083102493E-3</v>
      </c>
      <c r="K21" s="6">
        <f t="shared" si="5"/>
        <v>0.20812255376954703</v>
      </c>
      <c r="L21" s="7"/>
      <c r="M21" s="2">
        <v>70</v>
      </c>
      <c r="N21" s="8">
        <f t="shared" si="6"/>
        <v>2.7</v>
      </c>
      <c r="O21" s="4">
        <f t="shared" si="7"/>
        <v>1.2217304763960306</v>
      </c>
      <c r="P21" s="4">
        <f t="shared" si="7"/>
        <v>4.7123889803846894E-2</v>
      </c>
      <c r="Q21" s="3">
        <f t="shared" si="8"/>
        <v>1.3064589380803993</v>
      </c>
      <c r="R21" s="8"/>
    </row>
    <row r="22" spans="1:18">
      <c r="A22" s="4">
        <v>403</v>
      </c>
      <c r="B22" s="4">
        <f t="shared" si="0"/>
        <v>2.0350000000000001</v>
      </c>
      <c r="C22" s="5">
        <f t="shared" si="1"/>
        <v>2532.1236787933731</v>
      </c>
      <c r="D22" s="5">
        <f t="shared" si="1"/>
        <v>12.786282100110459</v>
      </c>
      <c r="E22" s="3">
        <v>1.726</v>
      </c>
      <c r="F22" s="3">
        <f t="shared" si="2"/>
        <v>1.0630000000000001E-2</v>
      </c>
      <c r="G22" s="6">
        <v>0.56999999999999995</v>
      </c>
      <c r="H22" s="6">
        <f t="shared" si="9"/>
        <v>4.8500000000000001E-3</v>
      </c>
      <c r="I22" s="7">
        <f t="shared" si="3"/>
        <v>0.33024333719582849</v>
      </c>
      <c r="J22" s="7">
        <f t="shared" si="4"/>
        <v>4.8438509121620258E-3</v>
      </c>
      <c r="K22" s="6">
        <f t="shared" si="5"/>
        <v>0.32270780075555122</v>
      </c>
      <c r="L22" s="7"/>
      <c r="M22" s="2">
        <v>64</v>
      </c>
      <c r="N22" s="8">
        <f t="shared" si="6"/>
        <v>2.64</v>
      </c>
      <c r="O22" s="4">
        <f t="shared" si="7"/>
        <v>1.1170107212763709</v>
      </c>
      <c r="P22" s="4">
        <f t="shared" si="7"/>
        <v>4.6076692252650306E-2</v>
      </c>
      <c r="Q22" s="3">
        <f t="shared" si="8"/>
        <v>1.1536906044398167</v>
      </c>
      <c r="R22" s="8"/>
    </row>
    <row r="23" spans="1:18">
      <c r="A23" s="4">
        <v>413.1</v>
      </c>
      <c r="B23" s="4">
        <f t="shared" si="0"/>
        <v>2.0855000000000001</v>
      </c>
      <c r="C23" s="5">
        <f t="shared" si="1"/>
        <v>2595.5838503958871</v>
      </c>
      <c r="D23" s="5">
        <f t="shared" si="1"/>
        <v>13.103582958123027</v>
      </c>
      <c r="E23" s="3">
        <v>1.67</v>
      </c>
      <c r="F23" s="3">
        <f t="shared" si="2"/>
        <v>1.035E-2</v>
      </c>
      <c r="G23" s="6">
        <v>0.60899999999999999</v>
      </c>
      <c r="H23" s="6">
        <f t="shared" si="9"/>
        <v>5.045E-3</v>
      </c>
      <c r="I23" s="7">
        <f t="shared" si="3"/>
        <v>0.36467065868263476</v>
      </c>
      <c r="J23" s="7">
        <f t="shared" si="4"/>
        <v>5.2810427050091445E-3</v>
      </c>
      <c r="K23" s="6">
        <f t="shared" si="5"/>
        <v>0.3569512496296412</v>
      </c>
      <c r="L23" s="7"/>
      <c r="M23" s="2">
        <v>62</v>
      </c>
      <c r="N23" s="8">
        <f t="shared" si="6"/>
        <v>2.62</v>
      </c>
      <c r="O23" s="4">
        <f t="shared" si="7"/>
        <v>1.0821041362364843</v>
      </c>
      <c r="P23" s="4">
        <f t="shared" si="7"/>
        <v>4.5727626402251434E-2</v>
      </c>
      <c r="Q23" s="3">
        <f t="shared" si="8"/>
        <v>1.1061529263679781</v>
      </c>
      <c r="R23" s="8"/>
    </row>
    <row r="24" spans="1:18">
      <c r="A24" s="4">
        <v>423.1</v>
      </c>
      <c r="B24" s="4">
        <f t="shared" si="0"/>
        <v>2.1355</v>
      </c>
      <c r="C24" s="5">
        <f t="shared" si="1"/>
        <v>2658.4157034676832</v>
      </c>
      <c r="D24" s="5">
        <f t="shared" si="1"/>
        <v>13.417742223482007</v>
      </c>
      <c r="E24" s="3">
        <v>1.6279999999999999</v>
      </c>
      <c r="F24" s="3">
        <f t="shared" si="2"/>
        <v>1.014E-2</v>
      </c>
      <c r="G24" s="6">
        <v>0.65200000000000002</v>
      </c>
      <c r="H24" s="6">
        <f t="shared" si="9"/>
        <v>5.2600000000000008E-3</v>
      </c>
      <c r="I24" s="7">
        <f t="shared" si="3"/>
        <v>0.40049140049140053</v>
      </c>
      <c r="J24" s="7">
        <f t="shared" si="4"/>
        <v>5.7254194109230975E-3</v>
      </c>
      <c r="K24" s="6">
        <f t="shared" si="5"/>
        <v>0.39636712471779129</v>
      </c>
      <c r="L24" s="7"/>
      <c r="M24" s="2">
        <v>57</v>
      </c>
      <c r="N24" s="8">
        <f t="shared" si="6"/>
        <v>2.5700000000000003</v>
      </c>
      <c r="O24" s="4">
        <f t="shared" si="7"/>
        <v>0.99483767363676778</v>
      </c>
      <c r="P24" s="4">
        <f t="shared" si="7"/>
        <v>4.4854961776254268E-2</v>
      </c>
      <c r="Q24" s="3">
        <f t="shared" si="8"/>
        <v>1.0499835245989022</v>
      </c>
      <c r="R24" s="8"/>
    </row>
    <row r="25" spans="1:18">
      <c r="A25" s="4">
        <v>433.2</v>
      </c>
      <c r="B25" s="4">
        <f t="shared" si="0"/>
        <v>2.1859999999999999</v>
      </c>
      <c r="C25" s="8">
        <f t="shared" si="1"/>
        <v>2721.8758750701968</v>
      </c>
      <c r="D25" s="8">
        <f t="shared" si="1"/>
        <v>13.735043081494576</v>
      </c>
      <c r="E25" s="3">
        <v>1.536</v>
      </c>
      <c r="F25" s="3">
        <f t="shared" si="2"/>
        <v>9.6800000000000011E-3</v>
      </c>
      <c r="G25" s="6">
        <v>0.69499999999999995</v>
      </c>
      <c r="H25" s="6">
        <f t="shared" si="9"/>
        <v>5.4749999999999998E-3</v>
      </c>
      <c r="I25" s="7">
        <f t="shared" si="3"/>
        <v>0.45247395833333331</v>
      </c>
      <c r="J25" s="7">
        <f t="shared" si="4"/>
        <v>6.4159817165798608E-3</v>
      </c>
      <c r="K25" s="6">
        <f t="shared" si="5"/>
        <v>0.44270195717995442</v>
      </c>
      <c r="L25" s="7"/>
      <c r="M25" s="2">
        <v>52</v>
      </c>
      <c r="N25" s="8">
        <f t="shared" si="6"/>
        <v>2.52</v>
      </c>
      <c r="O25" s="4">
        <f t="shared" si="7"/>
        <v>0.90757121103705141</v>
      </c>
      <c r="P25" s="4">
        <f t="shared" si="7"/>
        <v>4.3982297150257102E-2</v>
      </c>
      <c r="Q25" s="3">
        <f t="shared" si="8"/>
        <v>0.98152852930867551</v>
      </c>
      <c r="R25" s="8"/>
    </row>
    <row r="26" spans="1:18">
      <c r="A26" s="4">
        <v>443.3</v>
      </c>
      <c r="B26" s="4">
        <f t="shared" si="0"/>
        <v>2.2364999999999999</v>
      </c>
      <c r="C26" s="8">
        <f t="shared" si="1"/>
        <v>2785.3360466727108</v>
      </c>
      <c r="D26" s="8">
        <f t="shared" si="1"/>
        <v>14.052343939507145</v>
      </c>
      <c r="E26" s="3">
        <v>1.458</v>
      </c>
      <c r="F26" s="3">
        <f t="shared" si="2"/>
        <v>9.2899999999999996E-3</v>
      </c>
      <c r="G26" s="6">
        <v>0.73699999999999999</v>
      </c>
      <c r="H26" s="6">
        <f t="shared" si="9"/>
        <v>5.6849999999999999E-3</v>
      </c>
      <c r="I26" s="7">
        <f t="shared" si="3"/>
        <v>0.50548696844993146</v>
      </c>
      <c r="J26" s="7">
        <f t="shared" si="4"/>
        <v>7.1200095589162302E-3</v>
      </c>
      <c r="K26" s="6">
        <f t="shared" si="5"/>
        <v>0.49639675081939078</v>
      </c>
      <c r="L26" s="7"/>
      <c r="M26" s="2">
        <v>49</v>
      </c>
      <c r="N26" s="8">
        <f t="shared" si="6"/>
        <v>2.4900000000000002</v>
      </c>
      <c r="O26" s="4">
        <f t="shared" si="7"/>
        <v>0.85521133347722145</v>
      </c>
      <c r="P26" s="4">
        <f t="shared" si="7"/>
        <v>4.3458698374658808E-2</v>
      </c>
      <c r="Q26" s="3">
        <f t="shared" si="8"/>
        <v>0.89802092678919798</v>
      </c>
      <c r="R26" s="8"/>
    </row>
    <row r="27" spans="1:18">
      <c r="A27" s="4">
        <v>453.3</v>
      </c>
      <c r="B27" s="4">
        <f t="shared" si="0"/>
        <v>2.2865000000000002</v>
      </c>
      <c r="C27" s="8">
        <f t="shared" si="1"/>
        <v>2848.1678997445065</v>
      </c>
      <c r="D27" s="8">
        <f t="shared" si="1"/>
        <v>14.366503204866126</v>
      </c>
      <c r="E27" s="3">
        <v>1.3759999999999999</v>
      </c>
      <c r="F27" s="3">
        <f t="shared" si="2"/>
        <v>8.879999999999999E-3</v>
      </c>
      <c r="G27" s="6">
        <v>0.77900000000000003</v>
      </c>
      <c r="H27" s="6">
        <f t="shared" si="9"/>
        <v>5.8950000000000001E-3</v>
      </c>
      <c r="I27" s="7">
        <f t="shared" si="3"/>
        <v>0.56613372093023262</v>
      </c>
      <c r="J27" s="7">
        <f t="shared" si="4"/>
        <v>7.9376943618171981E-3</v>
      </c>
      <c r="K27" s="6">
        <f t="shared" si="5"/>
        <v>0.55694783554386684</v>
      </c>
      <c r="L27" s="7"/>
      <c r="M27" s="2">
        <v>42</v>
      </c>
      <c r="N27" s="8">
        <f t="shared" si="6"/>
        <v>2.42</v>
      </c>
      <c r="O27" s="4">
        <f t="shared" si="7"/>
        <v>0.73303828583761843</v>
      </c>
      <c r="P27" s="4">
        <f t="shared" si="7"/>
        <v>4.223696789826277E-2</v>
      </c>
      <c r="Q27" s="3">
        <f t="shared" si="8"/>
        <v>0.79655660839744247</v>
      </c>
      <c r="R27" s="8"/>
    </row>
    <row r="28" spans="1:18">
      <c r="A28" s="4">
        <v>463.4</v>
      </c>
      <c r="B28" s="4">
        <f t="shared" si="0"/>
        <v>2.3369999999999997</v>
      </c>
      <c r="C28" s="8">
        <f t="shared" si="1"/>
        <v>2911.6280713470201</v>
      </c>
      <c r="D28" s="8">
        <f t="shared" si="1"/>
        <v>14.683804062878691</v>
      </c>
      <c r="E28" s="3">
        <v>1.292</v>
      </c>
      <c r="F28" s="3">
        <f t="shared" si="2"/>
        <v>8.4600000000000005E-3</v>
      </c>
      <c r="G28" s="6">
        <v>0.81100000000000005</v>
      </c>
      <c r="H28" s="6">
        <f t="shared" si="9"/>
        <v>6.0550000000000005E-3</v>
      </c>
      <c r="I28" s="7">
        <f t="shared" si="3"/>
        <v>0.62770897832817341</v>
      </c>
      <c r="J28" s="7">
        <f t="shared" si="4"/>
        <v>8.7967631243470179E-3</v>
      </c>
      <c r="K28" s="6">
        <f t="shared" si="5"/>
        <v>0.62402510057143912</v>
      </c>
      <c r="L28" s="7"/>
      <c r="M28" s="2">
        <v>35</v>
      </c>
      <c r="N28" s="8">
        <f t="shared" si="6"/>
        <v>2.35</v>
      </c>
      <c r="O28" s="4">
        <f t="shared" si="7"/>
        <v>0.6108652381980153</v>
      </c>
      <c r="P28" s="4">
        <f t="shared" si="7"/>
        <v>4.1015237421866746E-2</v>
      </c>
      <c r="Q28" s="3">
        <f t="shared" si="8"/>
        <v>0.67071228213545275</v>
      </c>
      <c r="R28" s="8"/>
    </row>
    <row r="29" spans="1:18">
      <c r="A29" s="4">
        <v>473.4</v>
      </c>
      <c r="B29" s="4">
        <f t="shared" si="0"/>
        <v>2.387</v>
      </c>
      <c r="C29" s="8">
        <f t="shared" si="1"/>
        <v>2974.4599244188162</v>
      </c>
      <c r="D29" s="8">
        <f t="shared" si="1"/>
        <v>14.997963328237672</v>
      </c>
      <c r="E29" s="3">
        <v>1.2250000000000001</v>
      </c>
      <c r="F29" s="3">
        <f t="shared" si="2"/>
        <v>8.1250000000000003E-3</v>
      </c>
      <c r="G29" s="6">
        <v>0.84499999999999997</v>
      </c>
      <c r="H29" s="6">
        <f t="shared" si="9"/>
        <v>6.2249999999999996E-3</v>
      </c>
      <c r="I29" s="7">
        <f t="shared" si="3"/>
        <v>0.68979591836734688</v>
      </c>
      <c r="J29" s="7">
        <f t="shared" si="4"/>
        <v>9.6568096626405663E-3</v>
      </c>
      <c r="K29" s="6">
        <f t="shared" si="5"/>
        <v>0.69152598206216176</v>
      </c>
      <c r="L29" s="7"/>
      <c r="M29" s="2">
        <v>26</v>
      </c>
      <c r="N29" s="8">
        <f t="shared" si="6"/>
        <v>2.2599999999999998</v>
      </c>
      <c r="O29" s="4">
        <f t="shared" si="7"/>
        <v>0.4537856055185257</v>
      </c>
      <c r="P29" s="4">
        <f t="shared" si="7"/>
        <v>3.9444441095071843E-2</v>
      </c>
      <c r="Q29" s="3">
        <f t="shared" si="8"/>
        <v>0.51939953787510185</v>
      </c>
      <c r="R29" s="8"/>
    </row>
    <row r="30" spans="1:18">
      <c r="A30" s="4">
        <v>503.6</v>
      </c>
      <c r="B30" s="4">
        <f t="shared" si="0"/>
        <v>2.5380000000000003</v>
      </c>
      <c r="C30" s="13">
        <f t="shared" si="1"/>
        <v>3164.2121206956399</v>
      </c>
      <c r="D30" s="8">
        <f t="shared" si="1"/>
        <v>15.946724309621791</v>
      </c>
      <c r="E30" s="3">
        <v>1.143</v>
      </c>
      <c r="F30" s="3">
        <f t="shared" si="2"/>
        <v>7.7150000000000005E-3</v>
      </c>
      <c r="G30" s="6">
        <v>0.86799999999999999</v>
      </c>
      <c r="H30" s="6">
        <f t="shared" si="9"/>
        <v>6.3400000000000001E-3</v>
      </c>
      <c r="I30" s="14">
        <f>G30/E30</f>
        <v>0.75940507436570426</v>
      </c>
      <c r="J30" s="7">
        <f t="shared" si="4"/>
        <v>1.0672624802039727E-2</v>
      </c>
      <c r="K30" s="6">
        <f t="shared" si="5"/>
        <v>0.79468386389606593</v>
      </c>
      <c r="L30" s="7"/>
      <c r="M30" s="2">
        <v>-5</v>
      </c>
      <c r="N30" s="8">
        <f t="shared" si="6"/>
        <v>2.0499999999999998</v>
      </c>
      <c r="O30" s="4">
        <f t="shared" si="7"/>
        <v>-8.7266462599716474E-2</v>
      </c>
      <c r="P30" s="4">
        <f t="shared" si="7"/>
        <v>3.577924966588375E-2</v>
      </c>
      <c r="Q30" s="3">
        <f t="shared" si="8"/>
        <v>-6.9033192183663231E-2</v>
      </c>
      <c r="R30" s="8"/>
    </row>
    <row r="31" spans="1:18">
      <c r="A31" s="4">
        <v>523.70000000000005</v>
      </c>
      <c r="B31" s="4">
        <f t="shared" si="0"/>
        <v>2.6385000000000005</v>
      </c>
      <c r="C31" s="8">
        <f t="shared" si="1"/>
        <v>3290.5041453699496</v>
      </c>
      <c r="D31" s="8">
        <f t="shared" si="1"/>
        <v>16.578184432993343</v>
      </c>
      <c r="E31" s="3">
        <v>1.254</v>
      </c>
      <c r="F31" s="3">
        <f t="shared" si="2"/>
        <v>8.2699999999999996E-3</v>
      </c>
      <c r="G31" s="6">
        <v>0.86</v>
      </c>
      <c r="H31" s="6">
        <f t="shared" si="9"/>
        <v>6.3E-3</v>
      </c>
      <c r="I31" s="6">
        <f t="shared" si="3"/>
        <v>0.68580542264752786</v>
      </c>
      <c r="J31" s="7">
        <f t="shared" si="4"/>
        <v>9.546739111080586E-3</v>
      </c>
      <c r="K31" s="6">
        <f t="shared" si="5"/>
        <v>0.71961033529998575</v>
      </c>
      <c r="L31" s="7"/>
      <c r="M31" s="2">
        <v>-25</v>
      </c>
      <c r="N31" s="8">
        <f t="shared" si="6"/>
        <v>2.25</v>
      </c>
      <c r="O31" s="4">
        <f t="shared" si="7"/>
        <v>-0.43633231299858238</v>
      </c>
      <c r="P31" s="4">
        <f t="shared" si="7"/>
        <v>3.9269908169872414E-2</v>
      </c>
      <c r="Q31" s="3">
        <f t="shared" si="8"/>
        <v>-0.44322457152319611</v>
      </c>
      <c r="R31" s="8"/>
    </row>
    <row r="32" spans="1:18">
      <c r="A32" s="4">
        <v>533.79999999999995</v>
      </c>
      <c r="B32" s="4">
        <f t="shared" si="0"/>
        <v>2.6890000000000001</v>
      </c>
      <c r="C32" s="8">
        <f t="shared" si="1"/>
        <v>3353.9643169724627</v>
      </c>
      <c r="D32" s="8">
        <f t="shared" si="1"/>
        <v>16.895485291005908</v>
      </c>
      <c r="E32" s="3">
        <v>1.296</v>
      </c>
      <c r="F32" s="3">
        <f>0.005*E32+0.002</f>
        <v>8.4800000000000014E-3</v>
      </c>
      <c r="G32" s="6">
        <v>0.80900000000000005</v>
      </c>
      <c r="H32" s="6">
        <f t="shared" si="9"/>
        <v>6.045E-3</v>
      </c>
      <c r="I32" s="6">
        <f t="shared" si="3"/>
        <v>0.62422839506172845</v>
      </c>
      <c r="J32" s="6">
        <f t="shared" si="4"/>
        <v>8.7488092516384702E-3</v>
      </c>
      <c r="K32" s="6">
        <f t="shared" si="5"/>
        <v>0.6608844077662408</v>
      </c>
      <c r="L32" s="6"/>
      <c r="M32" s="2">
        <v>-34</v>
      </c>
      <c r="N32" s="8">
        <f t="shared" si="6"/>
        <v>2.34</v>
      </c>
      <c r="O32" s="4">
        <f t="shared" si="7"/>
        <v>-0.59341194567807209</v>
      </c>
      <c r="P32" s="4">
        <f t="shared" si="7"/>
        <v>4.084070449666731E-2</v>
      </c>
      <c r="Q32" s="3">
        <f t="shared" si="8"/>
        <v>-0.59231401656940341</v>
      </c>
      <c r="R32" s="8"/>
    </row>
    <row r="33" spans="1:18">
      <c r="A33" s="4">
        <v>543.79999999999995</v>
      </c>
      <c r="B33" s="4">
        <f t="shared" si="0"/>
        <v>2.7389999999999999</v>
      </c>
      <c r="C33" s="8">
        <f t="shared" si="1"/>
        <v>3416.7961700442588</v>
      </c>
      <c r="D33" s="8">
        <f t="shared" si="1"/>
        <v>17.209644556364886</v>
      </c>
      <c r="E33" s="3">
        <v>1.365</v>
      </c>
      <c r="F33" s="3">
        <f t="shared" si="2"/>
        <v>8.8249999999999995E-3</v>
      </c>
      <c r="G33" s="6">
        <v>0.79500000000000004</v>
      </c>
      <c r="H33" s="6">
        <f t="shared" si="9"/>
        <v>5.9750000000000003E-3</v>
      </c>
      <c r="I33" s="6">
        <f t="shared" si="3"/>
        <v>0.58241758241758246</v>
      </c>
      <c r="J33" s="6">
        <f t="shared" si="4"/>
        <v>8.1427363844946265E-3</v>
      </c>
      <c r="K33" s="6">
        <f t="shared" si="5"/>
        <v>0.60225259236920492</v>
      </c>
      <c r="L33" s="6"/>
      <c r="M33" s="2">
        <v>-40</v>
      </c>
      <c r="N33" s="8">
        <f t="shared" si="6"/>
        <v>2.4</v>
      </c>
      <c r="O33" s="4">
        <f t="shared" si="7"/>
        <v>-0.69813170079773179</v>
      </c>
      <c r="P33" s="4">
        <f t="shared" si="7"/>
        <v>4.1887902047863905E-2</v>
      </c>
      <c r="Q33" s="3">
        <f t="shared" si="8"/>
        <v>-0.71354447386628528</v>
      </c>
      <c r="R33" s="8"/>
    </row>
    <row r="34" spans="1:18">
      <c r="A34" s="4">
        <v>553.9</v>
      </c>
      <c r="B34" s="4">
        <f t="shared" si="0"/>
        <v>2.7894999999999999</v>
      </c>
      <c r="C34" s="8">
        <f t="shared" si="1"/>
        <v>3480.2563416467729</v>
      </c>
      <c r="D34" s="8">
        <f t="shared" si="1"/>
        <v>17.526945414377455</v>
      </c>
      <c r="E34" s="3">
        <v>1.4379999999999999</v>
      </c>
      <c r="F34" s="3">
        <f t="shared" si="2"/>
        <v>9.1900000000000003E-3</v>
      </c>
      <c r="G34" s="6">
        <v>0.78100000000000003</v>
      </c>
      <c r="H34" s="6">
        <f t="shared" si="9"/>
        <v>5.9050000000000005E-3</v>
      </c>
      <c r="I34" s="6">
        <f t="shared" si="3"/>
        <v>0.54311543810848406</v>
      </c>
      <c r="J34" s="6">
        <f t="shared" si="4"/>
        <v>7.5773510961175041E-3</v>
      </c>
      <c r="K34" s="6">
        <f t="shared" si="5"/>
        <v>0.54740429520682088</v>
      </c>
      <c r="L34" s="6"/>
      <c r="M34" s="2">
        <v>-44</v>
      </c>
      <c r="N34" s="8">
        <f t="shared" si="6"/>
        <v>2.44</v>
      </c>
      <c r="O34" s="4">
        <f t="shared" si="7"/>
        <v>-0.76794487087750496</v>
      </c>
      <c r="P34" s="4">
        <f t="shared" si="7"/>
        <v>4.2586033748661642E-2</v>
      </c>
      <c r="Q34" s="3">
        <f t="shared" si="8"/>
        <v>-0.81317949076032248</v>
      </c>
      <c r="R34" s="8"/>
    </row>
    <row r="35" spans="1:18">
      <c r="A35" s="4">
        <v>574</v>
      </c>
      <c r="B35" s="4">
        <f t="shared" si="0"/>
        <v>2.89</v>
      </c>
      <c r="C35" s="8">
        <f t="shared" si="1"/>
        <v>3606.5483663210825</v>
      </c>
      <c r="D35" s="8">
        <f t="shared" si="1"/>
        <v>18.158405537749005</v>
      </c>
      <c r="E35" s="3">
        <v>1.5549999999999999</v>
      </c>
      <c r="F35" s="3">
        <f t="shared" si="2"/>
        <v>9.774999999999999E-3</v>
      </c>
      <c r="G35" s="6">
        <v>0.70899999999999996</v>
      </c>
      <c r="H35" s="6">
        <f t="shared" si="9"/>
        <v>5.5449999999999996E-3</v>
      </c>
      <c r="I35" s="6">
        <f t="shared" si="3"/>
        <v>0.45594855305466236</v>
      </c>
      <c r="J35" s="6">
        <f t="shared" si="4"/>
        <v>6.432088171131398E-3</v>
      </c>
      <c r="K35" s="6">
        <f t="shared" si="5"/>
        <v>0.45669961452531538</v>
      </c>
      <c r="L35" s="6"/>
      <c r="M35" s="2">
        <v>-54</v>
      </c>
      <c r="N35" s="8">
        <f t="shared" si="6"/>
        <v>2.54</v>
      </c>
      <c r="O35" s="4">
        <f t="shared" si="7"/>
        <v>-0.94247779607693793</v>
      </c>
      <c r="P35" s="4">
        <f t="shared" si="7"/>
        <v>4.4331363000655974E-2</v>
      </c>
      <c r="Q35" s="3">
        <f t="shared" si="8"/>
        <v>-0.96023846239472255</v>
      </c>
      <c r="R35" s="8"/>
    </row>
    <row r="36" spans="1:18">
      <c r="A36" s="4">
        <v>591.29999999999995</v>
      </c>
      <c r="B36" s="4">
        <f t="shared" si="0"/>
        <v>2.9764999999999997</v>
      </c>
      <c r="C36" s="8">
        <f t="shared" si="1"/>
        <v>3715.2474721352892</v>
      </c>
      <c r="D36" s="8">
        <f t="shared" si="1"/>
        <v>18.701901066820035</v>
      </c>
      <c r="E36" s="3">
        <v>1.64</v>
      </c>
      <c r="F36" s="3">
        <f t="shared" si="2"/>
        <v>1.0199999999999999E-2</v>
      </c>
      <c r="G36" s="6">
        <v>0.628</v>
      </c>
      <c r="H36" s="6">
        <f t="shared" si="9"/>
        <v>5.1400000000000005E-3</v>
      </c>
      <c r="I36" s="6">
        <f t="shared" si="3"/>
        <v>0.38292682926829269</v>
      </c>
      <c r="J36" s="6">
        <f t="shared" si="4"/>
        <v>5.5157644259369422E-3</v>
      </c>
      <c r="K36" s="6">
        <f t="shared" si="5"/>
        <v>0.39687674015961116</v>
      </c>
      <c r="L36" s="6"/>
      <c r="M36" s="2">
        <v>-60</v>
      </c>
      <c r="N36" s="8">
        <f t="shared" si="6"/>
        <v>2.6</v>
      </c>
      <c r="O36" s="4">
        <f t="shared" si="7"/>
        <v>-1.0471975511965976</v>
      </c>
      <c r="P36" s="4">
        <f t="shared" si="7"/>
        <v>4.5378560551852569E-2</v>
      </c>
      <c r="Q36" s="3">
        <f t="shared" si="8"/>
        <v>-1.0492458284325816</v>
      </c>
      <c r="R36" s="8"/>
    </row>
    <row r="37" spans="1:18">
      <c r="A37" s="4">
        <v>654.5</v>
      </c>
      <c r="B37" s="4">
        <f t="shared" si="0"/>
        <v>3.2925</v>
      </c>
      <c r="C37" s="8">
        <f t="shared" si="1"/>
        <v>4112.3447835490388</v>
      </c>
      <c r="D37" s="8">
        <f t="shared" si="1"/>
        <v>20.687387623888789</v>
      </c>
      <c r="E37" s="3">
        <v>1.8280000000000001</v>
      </c>
      <c r="F37" s="3">
        <f t="shared" si="2"/>
        <v>1.1140000000000001E-2</v>
      </c>
      <c r="G37" s="6">
        <v>0.47699999999999998</v>
      </c>
      <c r="H37" s="6">
        <f t="shared" si="9"/>
        <v>4.385E-3</v>
      </c>
      <c r="I37" s="6">
        <f t="shared" si="3"/>
        <v>0.26094091903719913</v>
      </c>
      <c r="J37" s="6">
        <f t="shared" si="4"/>
        <v>3.9889944409597367E-3</v>
      </c>
      <c r="K37" s="6">
        <f t="shared" si="5"/>
        <v>0.26641952129610957</v>
      </c>
      <c r="L37" s="6"/>
      <c r="M37" s="2">
        <v>-72</v>
      </c>
      <c r="N37" s="8">
        <f t="shared" si="6"/>
        <v>2.7199999999999998</v>
      </c>
      <c r="O37" s="4">
        <f t="shared" si="7"/>
        <v>-1.2566370614359172</v>
      </c>
      <c r="P37" s="4">
        <f t="shared" si="7"/>
        <v>4.7472955654245759E-2</v>
      </c>
      <c r="Q37" s="3">
        <f t="shared" si="8"/>
        <v>-1.2297708486828836</v>
      </c>
      <c r="R37" s="8"/>
    </row>
    <row r="38" spans="1:18">
      <c r="A38" s="4">
        <v>694.7</v>
      </c>
      <c r="B38" s="4">
        <f t="shared" si="0"/>
        <v>3.4935000000000005</v>
      </c>
      <c r="C38" s="8">
        <f t="shared" ref="C38:D44" si="10">2*PI()*A38</f>
        <v>4364.928832897659</v>
      </c>
      <c r="D38" s="8">
        <f t="shared" si="10"/>
        <v>21.950307870631889</v>
      </c>
      <c r="E38" s="3">
        <v>1.889</v>
      </c>
      <c r="F38" s="3">
        <f t="shared" si="2"/>
        <v>1.1445E-2</v>
      </c>
      <c r="G38" s="6">
        <v>0.41099999999999998</v>
      </c>
      <c r="H38" s="6">
        <f t="shared" si="9"/>
        <v>4.0549999999999996E-3</v>
      </c>
      <c r="I38" s="6">
        <f t="shared" si="3"/>
        <v>0.21757543673901533</v>
      </c>
      <c r="J38" s="6">
        <f t="shared" si="4"/>
        <v>3.4648760579555479E-3</v>
      </c>
      <c r="K38" s="6">
        <f t="shared" si="5"/>
        <v>0.22099241851793655</v>
      </c>
      <c r="L38" s="6"/>
      <c r="M38" s="2">
        <v>-73</v>
      </c>
      <c r="N38" s="8">
        <f t="shared" si="6"/>
        <v>2.73</v>
      </c>
      <c r="O38" s="4">
        <f t="shared" ref="O38:P42" si="11">M38*PI()/180</f>
        <v>-1.2740903539558606</v>
      </c>
      <c r="P38" s="4">
        <f t="shared" si="11"/>
        <v>4.7647488579445195E-2</v>
      </c>
      <c r="Q38" s="3">
        <f t="shared" si="8"/>
        <v>-1.289682314128725</v>
      </c>
      <c r="R38" s="8"/>
    </row>
    <row r="39" spans="1:18">
      <c r="A39" s="4">
        <v>791.4</v>
      </c>
      <c r="B39" s="4">
        <f t="shared" si="0"/>
        <v>3.9769999999999999</v>
      </c>
      <c r="C39" s="8">
        <f t="shared" si="10"/>
        <v>4972.5128521019242</v>
      </c>
      <c r="D39" s="8">
        <f t="shared" si="10"/>
        <v>24.988227966653213</v>
      </c>
      <c r="E39" s="3">
        <v>1.9670000000000001</v>
      </c>
      <c r="F39" s="3">
        <f t="shared" si="2"/>
        <v>1.1835E-2</v>
      </c>
      <c r="G39" s="6">
        <v>0.308</v>
      </c>
      <c r="H39" s="6">
        <f t="shared" si="9"/>
        <v>3.5399999999999997E-3</v>
      </c>
      <c r="I39" s="6">
        <f t="shared" si="3"/>
        <v>0.15658362989323843</v>
      </c>
      <c r="J39" s="6">
        <f t="shared" si="4"/>
        <v>2.7418237212945991E-3</v>
      </c>
      <c r="K39" s="6">
        <f t="shared" si="5"/>
        <v>0.15866202771377047</v>
      </c>
      <c r="L39" s="6"/>
      <c r="M39" s="2">
        <v>-77</v>
      </c>
      <c r="N39" s="8">
        <f t="shared" si="6"/>
        <v>2.77</v>
      </c>
      <c r="O39" s="4">
        <f t="shared" si="11"/>
        <v>-1.3439035240356338</v>
      </c>
      <c r="P39" s="4">
        <f t="shared" si="11"/>
        <v>4.8345620280242932E-2</v>
      </c>
      <c r="Q39" s="3">
        <f t="shared" si="8"/>
        <v>-1.3702765438994478</v>
      </c>
      <c r="R39" s="8"/>
    </row>
    <row r="40" spans="1:18">
      <c r="A40" s="4">
        <v>1091</v>
      </c>
      <c r="B40" s="4">
        <f t="shared" si="0"/>
        <v>5.4749999999999996</v>
      </c>
      <c r="C40" s="8">
        <f t="shared" si="10"/>
        <v>6854.9551701329283</v>
      </c>
      <c r="D40" s="8">
        <f t="shared" si="10"/>
        <v>34.40043955680823</v>
      </c>
      <c r="E40" s="3">
        <v>2.0270000000000001</v>
      </c>
      <c r="F40" s="3">
        <f t="shared" si="2"/>
        <v>1.2135000000000002E-2</v>
      </c>
      <c r="G40" s="6">
        <v>0.17849999999999999</v>
      </c>
      <c r="H40" s="6">
        <f t="shared" si="9"/>
        <v>2.8925000000000001E-3</v>
      </c>
      <c r="I40" s="7">
        <f t="shared" si="3"/>
        <v>8.8061174148988647E-2</v>
      </c>
      <c r="J40" s="7">
        <f t="shared" si="4"/>
        <v>1.9541797475569698E-3</v>
      </c>
      <c r="K40" s="6">
        <f t="shared" si="5"/>
        <v>8.8736049214892906E-2</v>
      </c>
      <c r="L40" s="7"/>
      <c r="M40" s="2">
        <v>-84</v>
      </c>
      <c r="N40" s="8">
        <f t="shared" si="6"/>
        <v>2.84</v>
      </c>
      <c r="O40" s="4">
        <f t="shared" si="11"/>
        <v>-1.4660765716752369</v>
      </c>
      <c r="P40" s="4">
        <f t="shared" si="11"/>
        <v>4.9567350756638956E-2</v>
      </c>
      <c r="Q40" s="3">
        <f t="shared" si="8"/>
        <v>-1.4591685299470738</v>
      </c>
      <c r="R40" s="8"/>
    </row>
    <row r="41" spans="1:18" s="27" customFormat="1">
      <c r="A41" s="20">
        <v>1391</v>
      </c>
      <c r="B41" s="4">
        <f t="shared" si="0"/>
        <v>6.9749999999999996</v>
      </c>
      <c r="C41" s="22">
        <f t="shared" si="10"/>
        <v>8739.910762286805</v>
      </c>
      <c r="D41" s="22">
        <f t="shared" si="10"/>
        <v>43.825217517577613</v>
      </c>
      <c r="E41" s="23">
        <v>2.0409999999999999</v>
      </c>
      <c r="F41" s="3">
        <f t="shared" si="2"/>
        <v>1.2205000000000001E-2</v>
      </c>
      <c r="G41" s="24">
        <v>0.13100000000000001</v>
      </c>
      <c r="H41" s="6">
        <f t="shared" si="9"/>
        <v>2.6550000000000002E-3</v>
      </c>
      <c r="I41" s="24">
        <f t="shared" si="3"/>
        <v>6.4184223419892217E-2</v>
      </c>
      <c r="J41" s="24">
        <f t="shared" si="4"/>
        <v>1.6846489205486453E-3</v>
      </c>
      <c r="K41" s="25">
        <f t="shared" si="5"/>
        <v>6.3324926714489346E-2</v>
      </c>
      <c r="L41" s="24"/>
      <c r="M41" s="26">
        <v>-86</v>
      </c>
      <c r="N41" s="8">
        <f t="shared" si="6"/>
        <v>2.86</v>
      </c>
      <c r="O41" s="20">
        <f t="shared" si="11"/>
        <v>-1.5009831567151233</v>
      </c>
      <c r="P41" s="20">
        <f t="shared" si="11"/>
        <v>4.9916416607037821E-2</v>
      </c>
      <c r="Q41" s="23">
        <f t="shared" si="8"/>
        <v>-1.4912164730794188</v>
      </c>
      <c r="R41" s="22"/>
    </row>
    <row r="42" spans="1:18">
      <c r="A42" s="5">
        <v>1691</v>
      </c>
      <c r="B42" s="4">
        <f t="shared" si="0"/>
        <v>8.4749999999999996</v>
      </c>
      <c r="C42" s="8">
        <f t="shared" si="10"/>
        <v>10624.866354440681</v>
      </c>
      <c r="D42" s="8">
        <f t="shared" si="10"/>
        <v>53.249995478346989</v>
      </c>
      <c r="E42" s="3">
        <v>2.048</v>
      </c>
      <c r="F42" s="3">
        <f t="shared" si="2"/>
        <v>1.2240000000000001E-2</v>
      </c>
      <c r="G42" s="7">
        <v>0.104</v>
      </c>
      <c r="H42" s="6">
        <f t="shared" si="9"/>
        <v>2.5200000000000001E-3</v>
      </c>
      <c r="I42" s="7">
        <f t="shared" si="3"/>
        <v>5.078125E-2</v>
      </c>
      <c r="J42" s="7">
        <f t="shared" si="4"/>
        <v>1.5339660644531252E-3</v>
      </c>
      <c r="K42" s="6">
        <f t="shared" si="5"/>
        <v>4.9763505447253033E-2</v>
      </c>
      <c r="L42" s="7"/>
      <c r="M42" s="2">
        <v>-89</v>
      </c>
      <c r="N42" s="8">
        <f t="shared" si="6"/>
        <v>2.89</v>
      </c>
      <c r="O42" s="4">
        <f t="shared" si="11"/>
        <v>-1.5533430342749535</v>
      </c>
      <c r="P42" s="4">
        <f t="shared" si="11"/>
        <v>5.0440015382636122E-2</v>
      </c>
      <c r="Q42" s="3">
        <f t="shared" si="8"/>
        <v>-1.508284267682634</v>
      </c>
      <c r="R42" s="8"/>
    </row>
    <row r="43" spans="1:18" s="16" customFormat="1">
      <c r="A43" s="5">
        <v>3000</v>
      </c>
      <c r="B43"/>
      <c r="C43" s="8">
        <f t="shared" si="10"/>
        <v>18849.555921538758</v>
      </c>
      <c r="D43"/>
      <c r="E43"/>
      <c r="F43"/>
      <c r="G43"/>
      <c r="H43"/>
      <c r="I43"/>
      <c r="J43"/>
      <c r="K43" s="6">
        <f t="shared" si="5"/>
        <v>2.6364323173233572E-2</v>
      </c>
      <c r="L43"/>
      <c r="M43"/>
      <c r="N43"/>
      <c r="O43"/>
      <c r="P43"/>
      <c r="Q43" s="3">
        <f t="shared" si="8"/>
        <v>-1.5376934379597647</v>
      </c>
      <c r="R43" s="8"/>
    </row>
    <row r="44" spans="1:18">
      <c r="A44" s="5">
        <v>6000</v>
      </c>
      <c r="C44" s="8">
        <f t="shared" si="10"/>
        <v>37699.111843077517</v>
      </c>
      <c r="K44" s="6">
        <f t="shared" si="5"/>
        <v>1.2910712349041582E-2</v>
      </c>
      <c r="Q44" s="3">
        <f t="shared" si="8"/>
        <v>-1.5545879632036121</v>
      </c>
      <c r="R44" s="8"/>
    </row>
    <row r="45" spans="1:18" s="16" customForma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 s="8"/>
    </row>
  </sheetData>
  <phoneticPr fontId="5" type="noConversion"/>
  <pageMargins left="0.75" right="0.75" top="1" bottom="1" header="0.4921259845" footer="0.4921259845"/>
  <pageSetup paperSize="9" scale="96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zoomScale="150" zoomScaleNormal="150" zoomScalePageLayoutView="150" workbookViewId="0">
      <selection activeCell="O45" sqref="O45"/>
    </sheetView>
  </sheetViews>
  <sheetFormatPr baseColWidth="10" defaultRowHeight="12" x14ac:dyDescent="0"/>
  <cols>
    <col min="1" max="1" width="8.33203125" bestFit="1" customWidth="1"/>
    <col min="2" max="2" width="4.6640625" bestFit="1" customWidth="1"/>
    <col min="3" max="3" width="8.5" bestFit="1" customWidth="1"/>
    <col min="4" max="4" width="4.6640625" customWidth="1"/>
    <col min="5" max="5" width="9.1640625" bestFit="1" customWidth="1"/>
    <col min="6" max="6" width="5.5" bestFit="1" customWidth="1"/>
    <col min="8" max="8" width="7.33203125" bestFit="1" customWidth="1"/>
    <col min="9" max="9" width="9" bestFit="1" customWidth="1"/>
    <col min="10" max="10" width="7.33203125" bestFit="1" customWidth="1"/>
    <col min="11" max="11" width="6.33203125" bestFit="1" customWidth="1"/>
    <col min="12" max="12" width="2.1640625" bestFit="1" customWidth="1"/>
    <col min="13" max="13" width="6.1640625" bestFit="1" customWidth="1"/>
    <col min="14" max="14" width="2.6640625" bestFit="1" customWidth="1"/>
    <col min="15" max="15" width="7" bestFit="1" customWidth="1"/>
    <col min="16" max="16" width="4.5" bestFit="1" customWidth="1"/>
    <col min="17" max="17" width="6" bestFit="1" customWidth="1"/>
    <col min="18" max="18" width="2.1640625" bestFit="1" customWidth="1"/>
  </cols>
  <sheetData>
    <row r="1" spans="1:12" ht="25">
      <c r="A1" s="10" t="s">
        <v>5</v>
      </c>
    </row>
    <row r="2" spans="1:12" ht="20">
      <c r="A2" s="9" t="s">
        <v>4</v>
      </c>
    </row>
    <row r="5" spans="1:12" ht="16">
      <c r="E5" s="11" t="s">
        <v>3</v>
      </c>
      <c r="F5" s="11" t="s">
        <v>1</v>
      </c>
      <c r="I5" s="11" t="s">
        <v>2</v>
      </c>
      <c r="J5" s="11" t="s">
        <v>1</v>
      </c>
      <c r="K5" s="1"/>
      <c r="L5" s="1"/>
    </row>
    <row r="6" spans="1:12">
      <c r="E6" s="4">
        <v>5.24</v>
      </c>
      <c r="F6" s="4">
        <v>7.0000000000000007E-2</v>
      </c>
      <c r="I6" s="5">
        <v>96.4</v>
      </c>
      <c r="J6" s="5">
        <v>1.2</v>
      </c>
      <c r="K6" s="5"/>
      <c r="L6" s="5"/>
    </row>
    <row r="7" spans="1:12">
      <c r="A7" s="4"/>
      <c r="B7" s="4"/>
      <c r="C7" s="5"/>
      <c r="D7" s="5"/>
      <c r="E7" s="5"/>
      <c r="F7" s="5"/>
      <c r="G7" s="4"/>
      <c r="H7" s="4"/>
      <c r="I7" s="5"/>
      <c r="J7" s="5"/>
      <c r="K7" s="5"/>
      <c r="L7" s="5"/>
    </row>
    <row r="8" spans="1:12" ht="16">
      <c r="A8" s="4"/>
      <c r="B8" s="4"/>
      <c r="C8" s="5"/>
      <c r="D8" s="5"/>
      <c r="E8" s="11" t="s">
        <v>6</v>
      </c>
      <c r="F8" s="11" t="s">
        <v>1</v>
      </c>
      <c r="G8" s="4"/>
      <c r="H8" s="4"/>
      <c r="I8" s="11" t="s">
        <v>7</v>
      </c>
      <c r="J8" s="11" t="s">
        <v>1</v>
      </c>
      <c r="K8" s="1"/>
      <c r="L8" s="1"/>
    </row>
    <row r="9" spans="1:12">
      <c r="A9" s="4"/>
      <c r="B9" s="4"/>
      <c r="C9" s="5"/>
      <c r="D9" s="5"/>
      <c r="E9" s="4">
        <v>46.6</v>
      </c>
      <c r="F9" s="4">
        <v>0.5</v>
      </c>
      <c r="G9" s="4"/>
      <c r="H9" s="4"/>
      <c r="I9" s="5">
        <v>11.9</v>
      </c>
      <c r="J9" s="5">
        <v>0.3</v>
      </c>
      <c r="K9" s="5"/>
      <c r="L9" s="5"/>
    </row>
    <row r="10" spans="1:12">
      <c r="A10" s="4"/>
      <c r="B10" s="4"/>
      <c r="C10" s="5"/>
      <c r="D10" s="5"/>
      <c r="E10" s="5"/>
      <c r="F10" s="5"/>
      <c r="G10" s="4"/>
      <c r="H10" s="4"/>
      <c r="I10" s="5"/>
      <c r="J10" s="5"/>
      <c r="K10" s="5"/>
      <c r="L10" s="5"/>
    </row>
    <row r="11" spans="1:12" ht="14">
      <c r="A11" s="4"/>
      <c r="B11" s="4"/>
      <c r="C11" s="5"/>
      <c r="D11" s="5"/>
      <c r="E11" s="11" t="s">
        <v>8</v>
      </c>
      <c r="F11" s="11" t="s">
        <v>1</v>
      </c>
      <c r="G11" s="4"/>
      <c r="H11" s="4"/>
      <c r="I11" s="11" t="s">
        <v>9</v>
      </c>
      <c r="J11" s="11" t="s">
        <v>1</v>
      </c>
      <c r="K11" s="12"/>
      <c r="L11" s="12"/>
    </row>
    <row r="12" spans="1:12">
      <c r="A12" s="4"/>
      <c r="B12" s="4"/>
      <c r="C12" s="5"/>
      <c r="D12" s="5"/>
      <c r="E12" s="8">
        <f>1/SQRT(I6*E6/1000000000)</f>
        <v>1407.0056440287365</v>
      </c>
      <c r="F12" s="8">
        <f>E12*(J6/I6+F6/E6)/2</f>
        <v>18.155235001621946</v>
      </c>
      <c r="G12" s="4"/>
      <c r="H12" s="4"/>
      <c r="I12" s="8">
        <v>1391</v>
      </c>
      <c r="J12" s="8">
        <v>50</v>
      </c>
      <c r="K12" s="5"/>
      <c r="L12" s="5"/>
    </row>
    <row r="13" spans="1:12">
      <c r="A13" s="5"/>
      <c r="B13" s="5"/>
      <c r="C13" s="5"/>
      <c r="D13" s="5"/>
    </row>
    <row r="14" spans="1:12">
      <c r="A14" s="5"/>
      <c r="B14" s="5"/>
      <c r="C14" s="5"/>
      <c r="D14" s="5"/>
    </row>
    <row r="15" spans="1:12">
      <c r="A15" s="5"/>
      <c r="B15" s="5"/>
      <c r="C15" s="5"/>
      <c r="D15" s="5"/>
    </row>
    <row r="16" spans="1:12">
      <c r="A16" s="4"/>
      <c r="B16" s="2"/>
      <c r="C16" s="2"/>
      <c r="D16" s="2"/>
    </row>
    <row r="17" spans="1:18" ht="14">
      <c r="A17" s="11" t="s">
        <v>0</v>
      </c>
      <c r="B17" s="11" t="s">
        <v>1</v>
      </c>
      <c r="C17" s="11" t="s">
        <v>10</v>
      </c>
      <c r="D17" s="11" t="s">
        <v>1</v>
      </c>
      <c r="E17" s="11" t="s">
        <v>11</v>
      </c>
      <c r="F17" s="11" t="s">
        <v>1</v>
      </c>
      <c r="G17" s="11" t="s">
        <v>12</v>
      </c>
      <c r="H17" s="11" t="s">
        <v>1</v>
      </c>
      <c r="I17" s="11" t="s">
        <v>13</v>
      </c>
      <c r="J17" s="11" t="s">
        <v>1</v>
      </c>
      <c r="K17" s="11" t="s">
        <v>14</v>
      </c>
      <c r="L17" s="11" t="s">
        <v>1</v>
      </c>
      <c r="M17" s="11" t="s">
        <v>15</v>
      </c>
      <c r="N17" s="11" t="s">
        <v>1</v>
      </c>
      <c r="O17" s="11" t="s">
        <v>16</v>
      </c>
      <c r="P17" s="11" t="s">
        <v>1</v>
      </c>
      <c r="Q17" s="11" t="s">
        <v>17</v>
      </c>
      <c r="R17" s="11" t="s">
        <v>1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4">
        <v>51.04</v>
      </c>
      <c r="B19" s="4">
        <f>0.005*A19+0.02</f>
        <v>0.2752</v>
      </c>
      <c r="C19" s="5">
        <f>2*PI()*A19</f>
        <v>320.69377807844609</v>
      </c>
      <c r="D19" s="5">
        <f>2*PI()*B19</f>
        <v>1.7291325965358222</v>
      </c>
      <c r="E19" s="3">
        <v>2.0289999999999999</v>
      </c>
      <c r="F19" s="3">
        <f t="shared" ref="F19:F38" si="0">0.005*E19+0.002</f>
        <v>1.2145E-2</v>
      </c>
      <c r="G19" s="3">
        <v>0.17</v>
      </c>
      <c r="H19" s="3">
        <f>0.005*G19+0.002</f>
        <v>2.8500000000000001E-3</v>
      </c>
      <c r="I19" s="6">
        <f>G19/E19</f>
        <v>8.3785115820601289E-2</v>
      </c>
      <c r="J19" s="6">
        <f>(F19/E19+H19/G19)*I19</f>
        <v>1.9061459988374586E-3</v>
      </c>
      <c r="K19" s="6">
        <f>$E$9/SQRT(($I$9+$E$9)^2+(($I$6*C19/1000)-1/($E$6*C19/1000000))^2)</f>
        <v>8.2158855205086423E-2</v>
      </c>
      <c r="L19" s="7"/>
      <c r="M19" s="2">
        <v>81</v>
      </c>
      <c r="N19" s="8">
        <f t="shared" ref="N19:N38" si="1">0.01*ABS(M19)+2</f>
        <v>2.81</v>
      </c>
      <c r="O19" s="4">
        <f>M19*PI()/180</f>
        <v>1.4137166941154069</v>
      </c>
      <c r="P19" s="4">
        <f>N19*PI()/180</f>
        <v>4.9043751981040655E-2</v>
      </c>
      <c r="Q19" s="3">
        <f>-ATAN2($I$9+$E$9,($I$6*C19/1000)-1/($E$6*C19/1000000))</f>
        <v>1.4674732491908695</v>
      </c>
      <c r="R19" s="8"/>
    </row>
    <row r="20" spans="1:18">
      <c r="A20" s="4">
        <v>101.3</v>
      </c>
      <c r="B20" s="4">
        <f t="shared" ref="B20:B41" si="2">0.005*A20+0.02</f>
        <v>0.52649999999999997</v>
      </c>
      <c r="C20" s="5">
        <f t="shared" ref="C20:D37" si="3">2*PI()*A20</f>
        <v>636.48667161729202</v>
      </c>
      <c r="D20" s="5">
        <f t="shared" si="3"/>
        <v>3.308097064230052</v>
      </c>
      <c r="E20" s="3">
        <v>1.927</v>
      </c>
      <c r="F20" s="3">
        <f t="shared" si="0"/>
        <v>1.1635000000000001E-2</v>
      </c>
      <c r="G20" s="3">
        <v>0.36799999999999999</v>
      </c>
      <c r="H20" s="3">
        <f t="shared" ref="H20:H38" si="4">0.005*G20+0.002</f>
        <v>3.8400000000000001E-3</v>
      </c>
      <c r="I20" s="6">
        <f t="shared" ref="I20:I41" si="5">G20/E20</f>
        <v>0.19097042034250128</v>
      </c>
      <c r="J20" s="6">
        <f t="shared" ref="J20:J41" si="6">(F20/E20+H20/G20)*I20</f>
        <v>3.1457918218396482E-3</v>
      </c>
      <c r="K20" s="6">
        <f t="shared" ref="K20:K43" si="7">$E$9/SQRT(($I$9+$E$9)^2+(($I$6*C20/1000)-1/($E$6*C20/1000000))^2)</f>
        <v>0.18978105582658292</v>
      </c>
      <c r="L20" s="7"/>
      <c r="M20" s="2">
        <v>75</v>
      </c>
      <c r="N20" s="8">
        <f t="shared" si="1"/>
        <v>2.75</v>
      </c>
      <c r="O20" s="4">
        <f t="shared" ref="O20:P37" si="8">M20*PI()/180</f>
        <v>1.3089969389957472</v>
      </c>
      <c r="P20" s="4">
        <f t="shared" si="8"/>
        <v>4.799655442984406E-2</v>
      </c>
      <c r="Q20" s="3">
        <f t="shared" ref="Q20:Q43" si="9">-ATAN2($I$9+$E$9,($I$6*C20/1000)-1/($E$6*C20/1000000))</f>
        <v>1.3302384683594299</v>
      </c>
      <c r="R20" s="8"/>
    </row>
    <row r="21" spans="1:18">
      <c r="A21" s="4">
        <v>121.4</v>
      </c>
      <c r="B21" s="4">
        <f t="shared" si="2"/>
        <v>0.62700000000000011</v>
      </c>
      <c r="C21" s="5">
        <f t="shared" si="3"/>
        <v>762.77869629160182</v>
      </c>
      <c r="D21" s="5">
        <f t="shared" si="3"/>
        <v>3.9395571876016011</v>
      </c>
      <c r="E21" s="3">
        <v>1.8460000000000001</v>
      </c>
      <c r="F21" s="3">
        <f t="shared" si="0"/>
        <v>1.123E-2</v>
      </c>
      <c r="G21" s="3">
        <v>0.46200000000000002</v>
      </c>
      <c r="H21" s="3">
        <f t="shared" si="4"/>
        <v>4.3099999999999996E-3</v>
      </c>
      <c r="I21" s="6">
        <f t="shared" si="5"/>
        <v>0.2502708559046587</v>
      </c>
      <c r="J21" s="6">
        <f t="shared" si="6"/>
        <v>3.8572815340245478E-3</v>
      </c>
      <c r="K21" s="6">
        <f t="shared" si="7"/>
        <v>0.25041320750771018</v>
      </c>
      <c r="L21" s="7"/>
      <c r="M21" s="2">
        <v>75</v>
      </c>
      <c r="N21" s="8">
        <f t="shared" si="1"/>
        <v>2.75</v>
      </c>
      <c r="O21" s="4">
        <f t="shared" si="8"/>
        <v>1.3089969389957472</v>
      </c>
      <c r="P21" s="4">
        <f t="shared" si="8"/>
        <v>4.799655442984406E-2</v>
      </c>
      <c r="Q21" s="3">
        <f t="shared" si="9"/>
        <v>1.2510140022855798</v>
      </c>
      <c r="R21" s="8"/>
    </row>
    <row r="22" spans="1:18">
      <c r="A22" s="4">
        <v>151</v>
      </c>
      <c r="B22" s="4">
        <f t="shared" si="2"/>
        <v>0.77500000000000002</v>
      </c>
      <c r="C22" s="5">
        <f t="shared" si="3"/>
        <v>948.76098138411749</v>
      </c>
      <c r="D22" s="5">
        <f t="shared" si="3"/>
        <v>4.8694686130641793</v>
      </c>
      <c r="E22" s="3">
        <v>1.659</v>
      </c>
      <c r="F22" s="3">
        <f t="shared" si="0"/>
        <v>1.0295E-2</v>
      </c>
      <c r="G22" s="3">
        <v>0.61899999999999999</v>
      </c>
      <c r="H22" s="3">
        <f t="shared" si="4"/>
        <v>5.0950000000000006E-3</v>
      </c>
      <c r="I22" s="6">
        <f t="shared" si="5"/>
        <v>0.3731163351416516</v>
      </c>
      <c r="J22" s="6">
        <f t="shared" si="6"/>
        <v>5.3865175830520211E-3</v>
      </c>
      <c r="K22" s="6">
        <f t="shared" si="7"/>
        <v>0.3748666047987112</v>
      </c>
      <c r="L22" s="7"/>
      <c r="M22" s="2">
        <v>62</v>
      </c>
      <c r="N22" s="8">
        <f t="shared" si="1"/>
        <v>2.62</v>
      </c>
      <c r="O22" s="4">
        <f t="shared" si="8"/>
        <v>1.0821041362364843</v>
      </c>
      <c r="P22" s="4">
        <f t="shared" si="8"/>
        <v>4.5727626402251434E-2</v>
      </c>
      <c r="Q22" s="3">
        <f t="shared" si="9"/>
        <v>1.0808320785365195</v>
      </c>
      <c r="R22" s="8"/>
    </row>
    <row r="23" spans="1:18">
      <c r="A23" s="4">
        <v>161.6</v>
      </c>
      <c r="B23" s="4">
        <f t="shared" si="2"/>
        <v>0.82799999999999996</v>
      </c>
      <c r="C23" s="5">
        <f t="shared" si="3"/>
        <v>1015.3627456402211</v>
      </c>
      <c r="D23" s="5">
        <f t="shared" si="3"/>
        <v>5.2024774343446971</v>
      </c>
      <c r="E23" s="3">
        <v>1.57</v>
      </c>
      <c r="F23" s="3">
        <f t="shared" si="0"/>
        <v>9.8500000000000011E-3</v>
      </c>
      <c r="G23" s="3">
        <v>0.67700000000000005</v>
      </c>
      <c r="H23" s="3">
        <f t="shared" si="4"/>
        <v>5.3850000000000009E-3</v>
      </c>
      <c r="I23" s="6">
        <f t="shared" si="5"/>
        <v>0.43121019108280256</v>
      </c>
      <c r="J23" s="6">
        <f t="shared" si="6"/>
        <v>6.1352996064749088E-3</v>
      </c>
      <c r="K23" s="6">
        <f t="shared" si="7"/>
        <v>0.43388592646093571</v>
      </c>
      <c r="L23" s="7"/>
      <c r="M23" s="2">
        <v>58</v>
      </c>
      <c r="N23" s="8">
        <f t="shared" si="1"/>
        <v>2.58</v>
      </c>
      <c r="O23" s="4">
        <f t="shared" si="8"/>
        <v>1.0122909661567112</v>
      </c>
      <c r="P23" s="4">
        <f t="shared" si="8"/>
        <v>4.5029494701453704E-2</v>
      </c>
      <c r="Q23" s="3">
        <f t="shared" si="9"/>
        <v>0.99478271990038991</v>
      </c>
      <c r="R23" s="8"/>
    </row>
    <row r="24" spans="1:18">
      <c r="A24" s="4">
        <v>171.7</v>
      </c>
      <c r="B24" s="4">
        <f t="shared" si="2"/>
        <v>0.87849999999999995</v>
      </c>
      <c r="C24" s="5">
        <f t="shared" si="3"/>
        <v>1078.8229172427348</v>
      </c>
      <c r="D24" s="5">
        <f t="shared" si="3"/>
        <v>5.519778292357266</v>
      </c>
      <c r="E24" s="3">
        <v>1.4790000000000001</v>
      </c>
      <c r="F24" s="3">
        <f t="shared" si="0"/>
        <v>9.3950000000000006E-3</v>
      </c>
      <c r="G24" s="3">
        <v>0.72699999999999998</v>
      </c>
      <c r="H24" s="3">
        <f t="shared" si="4"/>
        <v>5.6349999999999994E-3</v>
      </c>
      <c r="I24" s="6">
        <f t="shared" si="5"/>
        <v>0.49154834347532111</v>
      </c>
      <c r="J24" s="6">
        <f t="shared" si="6"/>
        <v>6.9324521209943478E-3</v>
      </c>
      <c r="K24" s="6">
        <f t="shared" si="7"/>
        <v>0.49856475348415485</v>
      </c>
      <c r="L24" s="7"/>
      <c r="M24" s="2">
        <v>51</v>
      </c>
      <c r="N24" s="8">
        <f t="shared" si="1"/>
        <v>2.5099999999999998</v>
      </c>
      <c r="O24" s="4">
        <f t="shared" si="8"/>
        <v>0.89011791851710798</v>
      </c>
      <c r="P24" s="4">
        <f t="shared" si="8"/>
        <v>4.3807764225057666E-2</v>
      </c>
      <c r="Q24" s="3">
        <f t="shared" si="9"/>
        <v>0.89453615461560076</v>
      </c>
      <c r="R24" s="8"/>
    </row>
    <row r="25" spans="1:18">
      <c r="A25" s="4">
        <v>181.7</v>
      </c>
      <c r="B25" s="4">
        <f t="shared" si="2"/>
        <v>0.92849999999999999</v>
      </c>
      <c r="C25" s="8">
        <f t="shared" si="3"/>
        <v>1141.6547703145307</v>
      </c>
      <c r="D25" s="8">
        <f t="shared" si="3"/>
        <v>5.8339375577162453</v>
      </c>
      <c r="E25" s="3">
        <v>1.3819999999999999</v>
      </c>
      <c r="F25" s="3">
        <f t="shared" si="0"/>
        <v>8.9099999999999995E-3</v>
      </c>
      <c r="G25" s="3">
        <v>0.77500000000000002</v>
      </c>
      <c r="H25" s="3">
        <f t="shared" si="4"/>
        <v>5.875E-3</v>
      </c>
      <c r="I25" s="6">
        <f t="shared" si="5"/>
        <v>0.56078147612156304</v>
      </c>
      <c r="J25" s="6">
        <f t="shared" si="6"/>
        <v>7.8665433807837398E-3</v>
      </c>
      <c r="K25" s="6">
        <f t="shared" si="7"/>
        <v>0.57002301111771692</v>
      </c>
      <c r="L25" s="7"/>
      <c r="M25" s="2">
        <v>46</v>
      </c>
      <c r="N25" s="8">
        <f t="shared" si="1"/>
        <v>2.46</v>
      </c>
      <c r="O25" s="4">
        <f t="shared" si="8"/>
        <v>0.80285145591739149</v>
      </c>
      <c r="P25" s="4">
        <f t="shared" si="8"/>
        <v>4.2935099599060507E-2</v>
      </c>
      <c r="Q25" s="3">
        <f t="shared" si="9"/>
        <v>0.77333248506227015</v>
      </c>
      <c r="R25" s="8"/>
    </row>
    <row r="26" spans="1:18">
      <c r="A26" s="4">
        <v>191.2</v>
      </c>
      <c r="B26" s="4">
        <f t="shared" si="2"/>
        <v>0.97599999999999998</v>
      </c>
      <c r="C26" s="8">
        <f t="shared" si="3"/>
        <v>1201.3450307327369</v>
      </c>
      <c r="D26" s="8">
        <f t="shared" si="3"/>
        <v>6.1323888598072758</v>
      </c>
      <c r="E26" s="3">
        <v>1.2929999999999999</v>
      </c>
      <c r="F26" s="3">
        <f t="shared" si="0"/>
        <v>8.4650000000000003E-3</v>
      </c>
      <c r="G26" s="3">
        <v>0.81200000000000006</v>
      </c>
      <c r="H26" s="3">
        <f t="shared" si="4"/>
        <v>6.0600000000000003E-3</v>
      </c>
      <c r="I26" s="6">
        <f t="shared" si="5"/>
        <v>0.62799690641918027</v>
      </c>
      <c r="J26" s="6">
        <f t="shared" si="6"/>
        <v>8.7981390663869775E-3</v>
      </c>
      <c r="K26" s="6">
        <f t="shared" si="7"/>
        <v>0.64160593432322954</v>
      </c>
      <c r="L26" s="7"/>
      <c r="M26" s="2">
        <v>35</v>
      </c>
      <c r="N26" s="8">
        <f t="shared" si="1"/>
        <v>2.35</v>
      </c>
      <c r="O26" s="4">
        <f t="shared" si="8"/>
        <v>0.6108652381980153</v>
      </c>
      <c r="P26" s="4">
        <f t="shared" si="8"/>
        <v>4.1015237421866746E-2</v>
      </c>
      <c r="Q26" s="3">
        <f t="shared" si="9"/>
        <v>0.63436279307283427</v>
      </c>
      <c r="R26" s="8"/>
    </row>
    <row r="27" spans="1:18">
      <c r="A27" s="4">
        <v>201.9</v>
      </c>
      <c r="B27" s="4">
        <f t="shared" si="2"/>
        <v>1.0295000000000001</v>
      </c>
      <c r="C27" s="8">
        <f t="shared" si="3"/>
        <v>1268.5751135195585</v>
      </c>
      <c r="D27" s="8">
        <f t="shared" si="3"/>
        <v>6.4685392737413849</v>
      </c>
      <c r="E27" s="3">
        <v>1.2130000000000001</v>
      </c>
      <c r="F27" s="3">
        <f t="shared" si="0"/>
        <v>8.065000000000001E-3</v>
      </c>
      <c r="G27" s="3">
        <v>0.84499999999999997</v>
      </c>
      <c r="H27" s="3">
        <f t="shared" si="4"/>
        <v>6.2249999999999996E-3</v>
      </c>
      <c r="I27" s="6">
        <f t="shared" si="5"/>
        <v>0.69661995053586145</v>
      </c>
      <c r="J27" s="6">
        <f t="shared" si="6"/>
        <v>9.7635943125076036E-3</v>
      </c>
      <c r="K27" s="6">
        <f t="shared" si="7"/>
        <v>0.71782190841771054</v>
      </c>
      <c r="L27" s="7"/>
      <c r="M27" s="2">
        <v>25</v>
      </c>
      <c r="N27" s="8">
        <f t="shared" si="1"/>
        <v>2.25</v>
      </c>
      <c r="O27" s="4">
        <f t="shared" si="8"/>
        <v>0.43633231299858238</v>
      </c>
      <c r="P27" s="4">
        <f t="shared" si="8"/>
        <v>3.9269908169872414E-2</v>
      </c>
      <c r="Q27" s="3">
        <f t="shared" si="9"/>
        <v>0.44843121503165922</v>
      </c>
      <c r="R27" s="8"/>
    </row>
    <row r="28" spans="1:18">
      <c r="A28" s="4">
        <v>211.4</v>
      </c>
      <c r="B28" s="4">
        <f t="shared" si="2"/>
        <v>1.077</v>
      </c>
      <c r="C28" s="8">
        <f t="shared" si="3"/>
        <v>1328.2653739377645</v>
      </c>
      <c r="D28" s="8">
        <f t="shared" si="3"/>
        <v>6.7669905758324145</v>
      </c>
      <c r="E28" s="3">
        <v>1.1619999999999999</v>
      </c>
      <c r="F28" s="3">
        <f t="shared" si="0"/>
        <v>7.8100000000000001E-3</v>
      </c>
      <c r="G28" s="3">
        <v>0.86499999999999999</v>
      </c>
      <c r="H28" s="3">
        <f t="shared" si="4"/>
        <v>6.3249999999999999E-3</v>
      </c>
      <c r="I28" s="6">
        <f t="shared" si="5"/>
        <v>0.74440619621342519</v>
      </c>
      <c r="J28" s="6">
        <f t="shared" si="6"/>
        <v>1.0446482265427583E-2</v>
      </c>
      <c r="K28" s="6">
        <f t="shared" si="7"/>
        <v>0.76958264306635049</v>
      </c>
      <c r="L28" s="7"/>
      <c r="M28" s="2">
        <v>16</v>
      </c>
      <c r="N28" s="8">
        <f t="shared" si="1"/>
        <v>2.16</v>
      </c>
      <c r="O28" s="4">
        <f t="shared" si="8"/>
        <v>0.27925268031909273</v>
      </c>
      <c r="P28" s="4">
        <f t="shared" si="8"/>
        <v>3.7699111843077518E-2</v>
      </c>
      <c r="Q28" s="3">
        <f t="shared" si="9"/>
        <v>0.26109860091919684</v>
      </c>
      <c r="R28" s="8"/>
    </row>
    <row r="29" spans="1:18">
      <c r="A29" s="4">
        <v>221.4</v>
      </c>
      <c r="B29" s="4">
        <f t="shared" si="2"/>
        <v>1.127</v>
      </c>
      <c r="C29" s="13">
        <f t="shared" si="3"/>
        <v>1391.0972270095604</v>
      </c>
      <c r="D29" s="8">
        <f t="shared" si="3"/>
        <v>7.0811498411913938</v>
      </c>
      <c r="E29" s="3">
        <v>1.1339999999999999</v>
      </c>
      <c r="F29" s="3">
        <f t="shared" si="0"/>
        <v>7.6699999999999997E-3</v>
      </c>
      <c r="G29" s="3">
        <v>0.871</v>
      </c>
      <c r="H29" s="3">
        <f t="shared" si="4"/>
        <v>6.3550000000000004E-3</v>
      </c>
      <c r="I29" s="19">
        <f t="shared" si="5"/>
        <v>0.76807760141093484</v>
      </c>
      <c r="J29" s="6">
        <f t="shared" si="6"/>
        <v>1.0799078662100416E-2</v>
      </c>
      <c r="K29" s="6">
        <f t="shared" si="7"/>
        <v>0.79547608985105189</v>
      </c>
      <c r="L29" s="7"/>
      <c r="M29" s="2">
        <v>2</v>
      </c>
      <c r="N29" s="8">
        <f t="shared" si="1"/>
        <v>2.02</v>
      </c>
      <c r="O29" s="4">
        <f t="shared" si="8"/>
        <v>3.4906585039886591E-2</v>
      </c>
      <c r="P29" s="4">
        <f t="shared" si="8"/>
        <v>3.5255650890285456E-2</v>
      </c>
      <c r="Q29" s="3">
        <f t="shared" si="9"/>
        <v>5.2680793237266495E-2</v>
      </c>
      <c r="R29" s="8"/>
    </row>
    <row r="30" spans="1:18">
      <c r="A30" s="4">
        <v>232</v>
      </c>
      <c r="B30" s="4">
        <f t="shared" si="2"/>
        <v>1.18</v>
      </c>
      <c r="C30" s="8">
        <f t="shared" si="3"/>
        <v>1457.6989912656641</v>
      </c>
      <c r="D30" s="8">
        <f t="shared" si="3"/>
        <v>7.4141586624719116</v>
      </c>
      <c r="E30" s="3">
        <v>1.141</v>
      </c>
      <c r="F30" s="3">
        <f t="shared" si="0"/>
        <v>7.705E-3</v>
      </c>
      <c r="G30" s="3">
        <v>0.86799999999999999</v>
      </c>
      <c r="H30" s="3">
        <f t="shared" si="4"/>
        <v>6.3400000000000001E-3</v>
      </c>
      <c r="I30" s="6">
        <f>G30/E30</f>
        <v>0.76073619631901834</v>
      </c>
      <c r="J30" s="6">
        <f t="shared" si="6"/>
        <v>1.0693665550077157E-2</v>
      </c>
      <c r="K30" s="6">
        <f t="shared" si="7"/>
        <v>0.78605923861488625</v>
      </c>
      <c r="L30" s="7"/>
      <c r="M30" s="2">
        <v>-5</v>
      </c>
      <c r="N30" s="8">
        <f t="shared" si="1"/>
        <v>2.0499999999999998</v>
      </c>
      <c r="O30" s="4">
        <f t="shared" si="8"/>
        <v>-8.7266462599716474E-2</v>
      </c>
      <c r="P30" s="4">
        <f t="shared" si="8"/>
        <v>3.577924966588375E-2</v>
      </c>
      <c r="Q30" s="3">
        <f t="shared" si="9"/>
        <v>-0.16271495167425512</v>
      </c>
      <c r="R30" s="8"/>
    </row>
    <row r="31" spans="1:18">
      <c r="A31" s="4">
        <v>242.1</v>
      </c>
      <c r="B31" s="4">
        <f t="shared" si="2"/>
        <v>1.2304999999999999</v>
      </c>
      <c r="C31" s="8">
        <f t="shared" si="3"/>
        <v>1521.1591628681779</v>
      </c>
      <c r="D31" s="8">
        <f t="shared" si="3"/>
        <v>7.7314595204844805</v>
      </c>
      <c r="E31" s="3">
        <v>1.177</v>
      </c>
      <c r="F31" s="3">
        <f t="shared" si="0"/>
        <v>7.8849999999999996E-3</v>
      </c>
      <c r="G31" s="3">
        <v>0.85699999999999998</v>
      </c>
      <c r="H31" s="3">
        <f t="shared" si="4"/>
        <v>6.2849999999999998E-3</v>
      </c>
      <c r="I31" s="6">
        <f t="shared" si="5"/>
        <v>0.72812234494477479</v>
      </c>
      <c r="J31" s="6">
        <f t="shared" si="6"/>
        <v>1.0217710016898512E-2</v>
      </c>
      <c r="K31" s="6">
        <f t="shared" si="7"/>
        <v>0.74899009408510042</v>
      </c>
      <c r="L31" s="7"/>
      <c r="M31" s="2">
        <v>-18</v>
      </c>
      <c r="N31" s="8">
        <f t="shared" si="1"/>
        <v>2.1800000000000002</v>
      </c>
      <c r="O31" s="4">
        <f t="shared" si="8"/>
        <v>-0.31415926535897931</v>
      </c>
      <c r="P31" s="4">
        <f t="shared" si="8"/>
        <v>3.8048177693476383E-2</v>
      </c>
      <c r="Q31" s="3">
        <f t="shared" si="9"/>
        <v>-0.34741546799588385</v>
      </c>
      <c r="R31" s="8"/>
    </row>
    <row r="32" spans="1:18">
      <c r="A32" s="4">
        <v>251.6</v>
      </c>
      <c r="B32" s="4">
        <f t="shared" si="2"/>
        <v>1.278</v>
      </c>
      <c r="C32" s="8">
        <f t="shared" si="3"/>
        <v>1580.8494232863839</v>
      </c>
      <c r="D32" s="8">
        <f t="shared" si="3"/>
        <v>8.0299108225755109</v>
      </c>
      <c r="E32" s="3">
        <v>1.2290000000000001</v>
      </c>
      <c r="F32" s="3">
        <f t="shared" si="0"/>
        <v>8.1449999999999995E-3</v>
      </c>
      <c r="G32" s="3">
        <v>0.83799999999999997</v>
      </c>
      <c r="H32" s="3">
        <f t="shared" si="4"/>
        <v>6.1900000000000002E-3</v>
      </c>
      <c r="I32" s="6">
        <f t="shared" si="5"/>
        <v>0.6818551668022782</v>
      </c>
      <c r="J32" s="6">
        <f t="shared" si="6"/>
        <v>9.5555006782787263E-3</v>
      </c>
      <c r="K32" s="6">
        <f t="shared" si="7"/>
        <v>0.70049429417530529</v>
      </c>
      <c r="L32" s="6"/>
      <c r="M32" s="2">
        <v>-26</v>
      </c>
      <c r="N32" s="8">
        <f t="shared" si="1"/>
        <v>2.2599999999999998</v>
      </c>
      <c r="O32" s="4">
        <f t="shared" si="8"/>
        <v>-0.4537856055185257</v>
      </c>
      <c r="P32" s="4">
        <f t="shared" si="8"/>
        <v>3.9444441095071843E-2</v>
      </c>
      <c r="Q32" s="3">
        <f t="shared" si="9"/>
        <v>-0.49624653168570115</v>
      </c>
      <c r="R32" s="8"/>
    </row>
    <row r="33" spans="1:18">
      <c r="A33" s="4">
        <v>262.2</v>
      </c>
      <c r="B33" s="4">
        <f t="shared" si="2"/>
        <v>1.331</v>
      </c>
      <c r="C33" s="8">
        <f t="shared" si="3"/>
        <v>1647.4511875424873</v>
      </c>
      <c r="D33" s="8">
        <f t="shared" si="3"/>
        <v>8.3629196438560296</v>
      </c>
      <c r="E33" s="3">
        <v>1.296</v>
      </c>
      <c r="F33" s="3">
        <f t="shared" si="0"/>
        <v>8.4800000000000014E-3</v>
      </c>
      <c r="G33" s="3">
        <v>0.81200000000000006</v>
      </c>
      <c r="H33" s="3">
        <f t="shared" si="4"/>
        <v>6.0600000000000003E-3</v>
      </c>
      <c r="I33" s="6">
        <f t="shared" si="5"/>
        <v>0.62654320987654322</v>
      </c>
      <c r="J33" s="6">
        <f t="shared" si="6"/>
        <v>8.7755296448712092E-3</v>
      </c>
      <c r="K33" s="6">
        <f t="shared" si="7"/>
        <v>0.64197469552720288</v>
      </c>
      <c r="L33" s="6"/>
      <c r="M33" s="2">
        <v>-35</v>
      </c>
      <c r="N33" s="8">
        <f t="shared" si="1"/>
        <v>2.35</v>
      </c>
      <c r="O33" s="4">
        <f t="shared" si="8"/>
        <v>-0.6108652381980153</v>
      </c>
      <c r="P33" s="4">
        <f t="shared" si="8"/>
        <v>4.1015237421866746E-2</v>
      </c>
      <c r="Q33" s="3">
        <f t="shared" si="9"/>
        <v>-0.63358127851332036</v>
      </c>
      <c r="R33" s="8"/>
    </row>
    <row r="34" spans="1:18">
      <c r="A34" s="4">
        <v>272.3</v>
      </c>
      <c r="B34" s="4">
        <f t="shared" si="2"/>
        <v>1.3815000000000002</v>
      </c>
      <c r="C34" s="8">
        <f t="shared" si="3"/>
        <v>1710.9113591450014</v>
      </c>
      <c r="D34" s="8">
        <f t="shared" si="3"/>
        <v>8.6802205018686003</v>
      </c>
      <c r="E34" s="3">
        <v>1.36</v>
      </c>
      <c r="F34" s="3">
        <f t="shared" si="0"/>
        <v>8.8000000000000005E-3</v>
      </c>
      <c r="G34" s="3">
        <v>0.78400000000000003</v>
      </c>
      <c r="H34" s="3">
        <f t="shared" si="4"/>
        <v>5.9199999999999999E-3</v>
      </c>
      <c r="I34" s="6">
        <f t="shared" si="5"/>
        <v>0.57647058823529407</v>
      </c>
      <c r="J34" s="6">
        <f t="shared" si="6"/>
        <v>8.0830449826989614E-3</v>
      </c>
      <c r="K34" s="6">
        <f t="shared" si="7"/>
        <v>0.5883833464599918</v>
      </c>
      <c r="L34" s="6"/>
      <c r="M34" s="2">
        <v>-40</v>
      </c>
      <c r="N34" s="8">
        <f t="shared" si="1"/>
        <v>2.4</v>
      </c>
      <c r="O34" s="4">
        <f t="shared" si="8"/>
        <v>-0.69813170079773179</v>
      </c>
      <c r="P34" s="4">
        <f t="shared" si="8"/>
        <v>4.1887902047863905E-2</v>
      </c>
      <c r="Q34" s="3">
        <f t="shared" si="9"/>
        <v>-0.73975201977154648</v>
      </c>
      <c r="R34" s="8"/>
    </row>
    <row r="35" spans="1:18">
      <c r="A35" s="4">
        <v>282.3</v>
      </c>
      <c r="B35" s="4">
        <f t="shared" si="2"/>
        <v>1.4315</v>
      </c>
      <c r="C35" s="8">
        <f t="shared" si="3"/>
        <v>1773.7432122167972</v>
      </c>
      <c r="D35" s="8">
        <f t="shared" si="3"/>
        <v>8.9943797672275778</v>
      </c>
      <c r="E35" s="3">
        <v>1.4219999999999999</v>
      </c>
      <c r="F35" s="3">
        <f t="shared" si="0"/>
        <v>9.11E-3</v>
      </c>
      <c r="G35" s="3">
        <v>0.755</v>
      </c>
      <c r="H35" s="3">
        <f t="shared" si="4"/>
        <v>5.7750000000000006E-3</v>
      </c>
      <c r="I35" s="6">
        <f t="shared" si="5"/>
        <v>0.53094233473980312</v>
      </c>
      <c r="J35" s="6">
        <f t="shared" si="6"/>
        <v>7.462647446891426E-3</v>
      </c>
      <c r="K35" s="6">
        <f t="shared" si="7"/>
        <v>0.54020232946274938</v>
      </c>
      <c r="L35" s="6"/>
      <c r="M35" s="2">
        <v>-45</v>
      </c>
      <c r="N35" s="8">
        <f t="shared" si="1"/>
        <v>2.4500000000000002</v>
      </c>
      <c r="O35" s="4">
        <f t="shared" si="8"/>
        <v>-0.78539816339744828</v>
      </c>
      <c r="P35" s="4">
        <f t="shared" si="8"/>
        <v>4.2760566673861078E-2</v>
      </c>
      <c r="Q35" s="3">
        <f t="shared" si="9"/>
        <v>-0.82555254277027212</v>
      </c>
      <c r="R35" s="8"/>
    </row>
    <row r="36" spans="1:18">
      <c r="A36" s="4">
        <v>292.39999999999998</v>
      </c>
      <c r="B36" s="4">
        <f t="shared" si="2"/>
        <v>1.482</v>
      </c>
      <c r="C36" s="8">
        <f t="shared" si="3"/>
        <v>1837.2033838193108</v>
      </c>
      <c r="D36" s="8">
        <f t="shared" si="3"/>
        <v>9.3116806252401467</v>
      </c>
      <c r="E36" s="3">
        <v>1.4810000000000001</v>
      </c>
      <c r="F36" s="3">
        <f t="shared" si="0"/>
        <v>9.4050000000000002E-3</v>
      </c>
      <c r="G36" s="3">
        <v>0.72499999999999998</v>
      </c>
      <c r="H36" s="3">
        <f t="shared" si="4"/>
        <v>5.6249999999999998E-3</v>
      </c>
      <c r="I36" s="6">
        <f t="shared" si="5"/>
        <v>0.48953409858203911</v>
      </c>
      <c r="J36" s="6">
        <f t="shared" si="6"/>
        <v>6.9068657644592015E-3</v>
      </c>
      <c r="K36" s="6">
        <f t="shared" si="7"/>
        <v>0.4971795055770038</v>
      </c>
      <c r="L36" s="6"/>
      <c r="M36" s="2">
        <v>-50</v>
      </c>
      <c r="N36" s="8">
        <f t="shared" si="1"/>
        <v>2.5</v>
      </c>
      <c r="O36" s="4">
        <f t="shared" si="8"/>
        <v>-0.87266462599716477</v>
      </c>
      <c r="P36" s="4">
        <f t="shared" si="8"/>
        <v>4.3633231299858237E-2</v>
      </c>
      <c r="Q36" s="3">
        <f t="shared" si="9"/>
        <v>-0.89676387338828956</v>
      </c>
      <c r="R36" s="8"/>
    </row>
    <row r="37" spans="1:18">
      <c r="A37" s="4">
        <v>311.39999999999998</v>
      </c>
      <c r="B37" s="4">
        <f>0.005*A37+0.02</f>
        <v>1.577</v>
      </c>
      <c r="C37" s="8">
        <f t="shared" si="3"/>
        <v>1956.583904655723</v>
      </c>
      <c r="D37" s="8">
        <f t="shared" si="3"/>
        <v>9.9085832294222076</v>
      </c>
      <c r="E37" s="3">
        <v>1.577</v>
      </c>
      <c r="F37" s="3">
        <f t="shared" si="0"/>
        <v>9.8849999999999997E-3</v>
      </c>
      <c r="G37" s="3">
        <v>0.67100000000000004</v>
      </c>
      <c r="H37" s="3">
        <f t="shared" si="4"/>
        <v>5.3550000000000004E-3</v>
      </c>
      <c r="I37" s="6">
        <f t="shared" si="5"/>
        <v>0.42549143944197848</v>
      </c>
      <c r="J37" s="6">
        <f t="shared" si="6"/>
        <v>6.062766568727937E-3</v>
      </c>
      <c r="K37" s="6">
        <f t="shared" si="7"/>
        <v>0.43049787730028466</v>
      </c>
      <c r="L37" s="6"/>
      <c r="M37" s="2">
        <v>-55</v>
      </c>
      <c r="N37" s="8">
        <f t="shared" si="1"/>
        <v>2.5499999999999998</v>
      </c>
      <c r="O37" s="4">
        <f t="shared" si="8"/>
        <v>-0.95993108859688125</v>
      </c>
      <c r="P37" s="4">
        <f t="shared" si="8"/>
        <v>4.4505895925855396E-2</v>
      </c>
      <c r="Q37" s="3">
        <f t="shared" si="9"/>
        <v>-0.99984600166234672</v>
      </c>
      <c r="R37" s="8"/>
    </row>
    <row r="38" spans="1:18">
      <c r="A38" s="4">
        <v>322.60000000000002</v>
      </c>
      <c r="B38" s="4">
        <f t="shared" si="2"/>
        <v>1.6330000000000002</v>
      </c>
      <c r="C38" s="8">
        <f t="shared" ref="C38:D43" si="10">2*PI()*A38</f>
        <v>2026.9555800961346</v>
      </c>
      <c r="D38" s="8">
        <f t="shared" si="10"/>
        <v>10.260441606624266</v>
      </c>
      <c r="E38" s="3">
        <v>1.625</v>
      </c>
      <c r="F38" s="3">
        <f t="shared" si="0"/>
        <v>1.0125E-2</v>
      </c>
      <c r="G38" s="3">
        <v>0.64100000000000001</v>
      </c>
      <c r="H38" s="3">
        <f t="shared" si="4"/>
        <v>5.2049999999999996E-3</v>
      </c>
      <c r="I38" s="6">
        <f t="shared" si="5"/>
        <v>0.39446153846153847</v>
      </c>
      <c r="J38" s="6">
        <f t="shared" si="6"/>
        <v>5.6608757396449704E-3</v>
      </c>
      <c r="K38" s="6">
        <f t="shared" si="7"/>
        <v>0.39851876047198392</v>
      </c>
      <c r="L38" s="6"/>
      <c r="M38" s="2">
        <v>-58</v>
      </c>
      <c r="N38" s="8">
        <f t="shared" si="1"/>
        <v>2.58</v>
      </c>
      <c r="O38" s="4">
        <f t="shared" ref="O38:P41" si="11">M38*PI()/180</f>
        <v>-1.0122909661567112</v>
      </c>
      <c r="P38" s="4">
        <f t="shared" si="11"/>
        <v>4.5029494701453704E-2</v>
      </c>
      <c r="Q38" s="3">
        <f t="shared" si="9"/>
        <v>-1.0468667824584863</v>
      </c>
      <c r="R38" s="8"/>
    </row>
    <row r="39" spans="1:18" s="27" customFormat="1">
      <c r="A39" s="20">
        <v>372.8</v>
      </c>
      <c r="B39" s="20">
        <f t="shared" si="2"/>
        <v>1.8840000000000001</v>
      </c>
      <c r="C39" s="22">
        <f t="shared" si="10"/>
        <v>2342.3714825165498</v>
      </c>
      <c r="D39" s="22">
        <f t="shared" si="10"/>
        <v>11.837521118726341</v>
      </c>
      <c r="E39" s="23">
        <v>1.7749999999999999</v>
      </c>
      <c r="F39" s="23">
        <f>0.005*E39+0.002</f>
        <v>1.0874999999999999E-2</v>
      </c>
      <c r="G39" s="23">
        <v>0.52800000000000002</v>
      </c>
      <c r="H39" s="23">
        <f>0.005*G39+0.002</f>
        <v>4.64E-3</v>
      </c>
      <c r="I39" s="25">
        <f t="shared" si="5"/>
        <v>0.2974647887323944</v>
      </c>
      <c r="J39" s="25">
        <f t="shared" si="6"/>
        <v>4.4365800436421349E-3</v>
      </c>
      <c r="K39" s="25">
        <f t="shared" si="7"/>
        <v>0.29922307143396165</v>
      </c>
      <c r="L39" s="24"/>
      <c r="M39" s="26">
        <v>-67</v>
      </c>
      <c r="N39" s="22">
        <f>0.01*ABS(M39)+2</f>
        <v>2.67</v>
      </c>
      <c r="O39" s="20">
        <f t="shared" si="11"/>
        <v>-1.1693705988362006</v>
      </c>
      <c r="P39" s="20">
        <f t="shared" si="11"/>
        <v>4.66002910282486E-2</v>
      </c>
      <c r="Q39" s="23">
        <f t="shared" si="9"/>
        <v>-1.1857154270439443</v>
      </c>
      <c r="R39" s="22"/>
    </row>
    <row r="40" spans="1:18">
      <c r="A40" s="4">
        <v>411.4</v>
      </c>
      <c r="B40" s="4">
        <f t="shared" si="2"/>
        <v>2.077</v>
      </c>
      <c r="C40" s="8">
        <f t="shared" si="10"/>
        <v>2584.9024353736818</v>
      </c>
      <c r="D40" s="8">
        <f t="shared" si="10"/>
        <v>13.050175883012001</v>
      </c>
      <c r="E40" s="3">
        <v>1.8440000000000001</v>
      </c>
      <c r="F40" s="3">
        <f>0.005*E40+0.002</f>
        <v>1.1220000000000001E-2</v>
      </c>
      <c r="G40" s="3">
        <v>0.46300000000000002</v>
      </c>
      <c r="H40" s="3">
        <f>0.005*G40+0.002</f>
        <v>4.3150000000000003E-3</v>
      </c>
      <c r="I40" s="6">
        <f t="shared" si="5"/>
        <v>0.25108459869848154</v>
      </c>
      <c r="J40" s="6">
        <f t="shared" si="6"/>
        <v>3.867770714423516E-3</v>
      </c>
      <c r="K40" s="6">
        <f t="shared" si="7"/>
        <v>0.25208723144391593</v>
      </c>
      <c r="L40" s="7"/>
      <c r="M40" s="2">
        <v>-68</v>
      </c>
      <c r="N40" s="8">
        <f>0.01*ABS(M40)+2</f>
        <v>2.68</v>
      </c>
      <c r="O40" s="4">
        <f t="shared" si="11"/>
        <v>-1.1868238913561442</v>
      </c>
      <c r="P40" s="4">
        <f t="shared" si="11"/>
        <v>4.6774823953448036E-2</v>
      </c>
      <c r="Q40" s="3">
        <f t="shared" si="9"/>
        <v>-1.2487994497374062</v>
      </c>
      <c r="R40" s="8"/>
    </row>
    <row r="41" spans="1:18">
      <c r="A41" s="4">
        <v>511.4</v>
      </c>
      <c r="B41" s="4">
        <f t="shared" si="2"/>
        <v>2.577</v>
      </c>
      <c r="C41" s="8">
        <f t="shared" si="10"/>
        <v>3213.2209660916401</v>
      </c>
      <c r="D41" s="8">
        <f t="shared" si="10"/>
        <v>16.191768536601792</v>
      </c>
      <c r="E41" s="3">
        <v>1.9379999999999999</v>
      </c>
      <c r="F41" s="3">
        <f>0.005*E41+0.002</f>
        <v>1.1690000000000001E-2</v>
      </c>
      <c r="G41" s="3">
        <v>0.35099999999999998</v>
      </c>
      <c r="H41" s="3">
        <f>0.005*G41+0.002</f>
        <v>3.7549999999999997E-3</v>
      </c>
      <c r="I41" s="7">
        <f t="shared" si="5"/>
        <v>0.18111455108359131</v>
      </c>
      <c r="J41" s="6">
        <f t="shared" si="6"/>
        <v>3.0300459763504557E-3</v>
      </c>
      <c r="K41" s="6">
        <f t="shared" si="7"/>
        <v>0.18124802970416637</v>
      </c>
      <c r="L41" s="7"/>
      <c r="M41" s="2">
        <v>-78</v>
      </c>
      <c r="N41" s="8">
        <f>0.01*ABS(M41)+2</f>
        <v>2.7800000000000002</v>
      </c>
      <c r="O41" s="4">
        <f t="shared" si="11"/>
        <v>-1.3613568165555769</v>
      </c>
      <c r="P41" s="4">
        <f t="shared" si="11"/>
        <v>4.8520153205442361E-2</v>
      </c>
      <c r="Q41" s="3">
        <f t="shared" si="9"/>
        <v>-1.3412534668660274</v>
      </c>
      <c r="R41" s="8"/>
    </row>
    <row r="42" spans="1:18" s="16" customFormat="1">
      <c r="A42" s="5">
        <v>2000</v>
      </c>
      <c r="B42"/>
      <c r="C42" s="8">
        <f t="shared" si="10"/>
        <v>12566.370614359172</v>
      </c>
      <c r="D42"/>
      <c r="E42"/>
      <c r="F42"/>
      <c r="G42"/>
      <c r="H42"/>
      <c r="I42"/>
      <c r="J42"/>
      <c r="K42" s="6">
        <f t="shared" si="7"/>
        <v>3.8909817516989145E-2</v>
      </c>
      <c r="L42"/>
      <c r="M42"/>
      <c r="N42"/>
      <c r="O42"/>
      <c r="P42"/>
      <c r="Q42" s="3">
        <f t="shared" si="9"/>
        <v>-1.5219308664692879</v>
      </c>
      <c r="R42" s="8"/>
    </row>
    <row r="43" spans="1:18">
      <c r="A43" s="5">
        <v>4000</v>
      </c>
      <c r="C43" s="8">
        <f t="shared" si="10"/>
        <v>25132.741228718343</v>
      </c>
      <c r="K43" s="6">
        <f t="shared" si="7"/>
        <v>1.9288787141920404E-2</v>
      </c>
      <c r="Q43" s="3">
        <f t="shared" si="9"/>
        <v>-1.5465794953058296</v>
      </c>
      <c r="R43" s="8"/>
    </row>
    <row r="44" spans="1:18">
      <c r="R44" s="8"/>
    </row>
    <row r="45" spans="1:18" s="16" customForma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</row>
  </sheetData>
  <phoneticPr fontId="5" type="noConversion"/>
  <pageMargins left="0.75" right="0.75" top="1" bottom="1" header="0.4921259845" footer="0.4921259845"/>
  <pageSetup paperSize="9" scale="96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zoomScale="150" zoomScaleNormal="150" zoomScalePageLayoutView="150" workbookViewId="0">
      <selection activeCell="O14" sqref="O14"/>
    </sheetView>
  </sheetViews>
  <sheetFormatPr baseColWidth="10" defaultRowHeight="12" x14ac:dyDescent="0"/>
  <cols>
    <col min="1" max="1" width="8.33203125" bestFit="1" customWidth="1"/>
    <col min="2" max="2" width="4.6640625" bestFit="1" customWidth="1"/>
    <col min="3" max="3" width="8.5" bestFit="1" customWidth="1"/>
    <col min="4" max="4" width="4.6640625" customWidth="1"/>
    <col min="5" max="5" width="9.1640625" bestFit="1" customWidth="1"/>
    <col min="6" max="6" width="5.5" bestFit="1" customWidth="1"/>
    <col min="8" max="8" width="7.33203125" bestFit="1" customWidth="1"/>
    <col min="9" max="9" width="9" bestFit="1" customWidth="1"/>
    <col min="10" max="10" width="7.33203125" bestFit="1" customWidth="1"/>
    <col min="11" max="11" width="6.33203125" bestFit="1" customWidth="1"/>
    <col min="12" max="12" width="2.1640625" bestFit="1" customWidth="1"/>
    <col min="13" max="13" width="6.1640625" bestFit="1" customWidth="1"/>
    <col min="14" max="14" width="2.6640625" bestFit="1" customWidth="1"/>
    <col min="15" max="15" width="7" bestFit="1" customWidth="1"/>
    <col min="16" max="16" width="4.5" bestFit="1" customWidth="1"/>
    <col min="17" max="17" width="6" bestFit="1" customWidth="1"/>
    <col min="18" max="18" width="2.1640625" bestFit="1" customWidth="1"/>
  </cols>
  <sheetData>
    <row r="1" spans="1:12" ht="25">
      <c r="A1" s="10" t="s">
        <v>5</v>
      </c>
    </row>
    <row r="2" spans="1:12" ht="20">
      <c r="A2" s="9" t="s">
        <v>4</v>
      </c>
    </row>
    <row r="5" spans="1:12" ht="16">
      <c r="E5" s="11" t="s">
        <v>3</v>
      </c>
      <c r="F5" s="11" t="s">
        <v>1</v>
      </c>
      <c r="I5" s="11" t="s">
        <v>2</v>
      </c>
      <c r="J5" s="11" t="s">
        <v>1</v>
      </c>
      <c r="K5" s="1"/>
      <c r="L5" s="1"/>
    </row>
    <row r="6" spans="1:12">
      <c r="E6" s="4">
        <v>0.47</v>
      </c>
      <c r="F6" s="4">
        <v>0.03</v>
      </c>
      <c r="I6" s="8">
        <v>108</v>
      </c>
      <c r="J6" s="8">
        <v>3</v>
      </c>
      <c r="K6" s="5"/>
      <c r="L6" s="5"/>
    </row>
    <row r="7" spans="1:12">
      <c r="A7" s="4"/>
      <c r="B7" s="4"/>
      <c r="C7" s="5"/>
      <c r="D7" s="5"/>
      <c r="E7" s="5"/>
      <c r="F7" s="5"/>
      <c r="G7" s="4"/>
      <c r="H7" s="4"/>
      <c r="I7" s="5"/>
      <c r="J7" s="5"/>
      <c r="K7" s="5"/>
      <c r="L7" s="5"/>
    </row>
    <row r="8" spans="1:12" ht="16">
      <c r="A8" s="4"/>
      <c r="B8" s="4"/>
      <c r="C8" s="5"/>
      <c r="D8" s="5"/>
      <c r="E8" s="11" t="s">
        <v>6</v>
      </c>
      <c r="F8" s="11" t="s">
        <v>1</v>
      </c>
      <c r="G8" s="4"/>
      <c r="H8" s="4"/>
      <c r="I8" s="11" t="s">
        <v>7</v>
      </c>
      <c r="J8" s="11" t="s">
        <v>1</v>
      </c>
      <c r="K8" s="1"/>
      <c r="L8" s="1"/>
    </row>
    <row r="9" spans="1:12">
      <c r="A9" s="4"/>
      <c r="B9" s="4"/>
      <c r="C9" s="5"/>
      <c r="D9" s="5"/>
      <c r="E9" s="5">
        <v>100.1</v>
      </c>
      <c r="F9" s="5">
        <v>0.7</v>
      </c>
      <c r="G9" s="4"/>
      <c r="H9" s="4"/>
      <c r="I9" s="5">
        <v>10.1</v>
      </c>
      <c r="J9" s="5">
        <v>0.3</v>
      </c>
      <c r="K9" s="5"/>
      <c r="L9" s="5"/>
    </row>
    <row r="10" spans="1:12">
      <c r="A10" s="4"/>
      <c r="B10" s="4"/>
      <c r="C10" s="5"/>
      <c r="D10" s="5"/>
      <c r="E10" s="5"/>
      <c r="F10" s="5"/>
      <c r="G10" s="4"/>
      <c r="H10" s="4"/>
      <c r="I10" s="5"/>
      <c r="J10" s="5"/>
      <c r="K10" s="5"/>
      <c r="L10" s="5"/>
    </row>
    <row r="11" spans="1:12" ht="14">
      <c r="A11" s="4"/>
      <c r="B11" s="4"/>
      <c r="C11" s="5"/>
      <c r="D11" s="5"/>
      <c r="E11" s="11" t="s">
        <v>8</v>
      </c>
      <c r="F11" s="11" t="s">
        <v>1</v>
      </c>
      <c r="G11" s="4"/>
      <c r="H11" s="4"/>
      <c r="I11" s="11" t="s">
        <v>9</v>
      </c>
      <c r="J11" s="11" t="s">
        <v>1</v>
      </c>
      <c r="K11" s="12"/>
      <c r="L11" s="12"/>
    </row>
    <row r="12" spans="1:12">
      <c r="A12" s="4"/>
      <c r="B12" s="4"/>
      <c r="C12" s="5"/>
      <c r="D12" s="5"/>
      <c r="E12" s="8">
        <f>1/SQRT(I6*E6/1000000000)</f>
        <v>4438.5303440942289</v>
      </c>
      <c r="F12" s="8">
        <f>E12*(J6/I6+F6/E6)/2</f>
        <v>203.30147852677464</v>
      </c>
      <c r="G12" s="4"/>
      <c r="H12" s="4"/>
      <c r="I12" s="8">
        <v>4295</v>
      </c>
      <c r="J12" s="8">
        <v>210</v>
      </c>
      <c r="K12" s="5"/>
      <c r="L12" s="5"/>
    </row>
    <row r="13" spans="1:12">
      <c r="A13" s="5"/>
      <c r="B13" s="5"/>
      <c r="C13" s="5"/>
      <c r="D13" s="5"/>
    </row>
    <row r="14" spans="1:12">
      <c r="A14" s="5"/>
      <c r="B14" s="5"/>
      <c r="C14" s="5"/>
      <c r="D14" s="5"/>
    </row>
    <row r="15" spans="1:12">
      <c r="A15" s="5"/>
      <c r="B15" s="5"/>
      <c r="C15" s="5"/>
      <c r="D15" s="5"/>
    </row>
    <row r="16" spans="1:12">
      <c r="A16" s="4"/>
      <c r="B16" s="2"/>
      <c r="C16" s="2"/>
      <c r="D16" s="2"/>
    </row>
    <row r="17" spans="1:18" ht="14">
      <c r="A17" s="11" t="s">
        <v>0</v>
      </c>
      <c r="B17" s="11" t="s">
        <v>1</v>
      </c>
      <c r="C17" s="11" t="s">
        <v>10</v>
      </c>
      <c r="D17" s="11" t="s">
        <v>1</v>
      </c>
      <c r="E17" s="11" t="s">
        <v>11</v>
      </c>
      <c r="F17" s="11" t="s">
        <v>1</v>
      </c>
      <c r="G17" s="11" t="s">
        <v>12</v>
      </c>
      <c r="H17" s="11" t="s">
        <v>1</v>
      </c>
      <c r="I17" s="11" t="s">
        <v>13</v>
      </c>
      <c r="J17" s="11" t="s">
        <v>1</v>
      </c>
      <c r="K17" s="11" t="s">
        <v>14</v>
      </c>
      <c r="L17" s="11" t="s">
        <v>1</v>
      </c>
      <c r="M17" s="11" t="s">
        <v>15</v>
      </c>
      <c r="N17" s="11" t="s">
        <v>1</v>
      </c>
      <c r="O17" s="11" t="s">
        <v>16</v>
      </c>
      <c r="P17" s="11" t="s">
        <v>1</v>
      </c>
      <c r="Q17" s="11" t="s">
        <v>17</v>
      </c>
      <c r="R17" s="11" t="s">
        <v>1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4">
        <v>19.22</v>
      </c>
      <c r="B19" s="4">
        <f>0.005*A19+0.02</f>
        <v>0.11609999999999999</v>
      </c>
      <c r="C19" s="5">
        <f>2*PI()*A19</f>
        <v>120.76282160399164</v>
      </c>
      <c r="D19" s="5">
        <f>2*PI()*B19</f>
        <v>0.72947781416354995</v>
      </c>
      <c r="E19" s="3">
        <v>3.105</v>
      </c>
      <c r="F19" s="3">
        <f t="shared" ref="F19:F30" si="0">0.005*E19+0.002</f>
        <v>1.7524999999999999E-2</v>
      </c>
      <c r="G19" s="7">
        <v>1.8669999999999999E-2</v>
      </c>
      <c r="H19" s="7">
        <f>0.005*G19+0.00002</f>
        <v>1.1334999999999999E-4</v>
      </c>
      <c r="I19" s="7">
        <f>G19/E19</f>
        <v>6.0128824476650558E-3</v>
      </c>
      <c r="J19" s="7">
        <f>(F19/E19+H19/G19)*I19</f>
        <v>7.0443080481587787E-5</v>
      </c>
      <c r="K19" s="6">
        <f>$E$9/SQRT(($I$9+$E$9)^2+(($I$6*C19/1000)-1/($E$6*C19/1000000))^2)</f>
        <v>5.6856260477475464E-3</v>
      </c>
      <c r="L19" s="7"/>
      <c r="M19" s="2">
        <v>93</v>
      </c>
      <c r="N19" s="8">
        <f t="shared" ref="N19:N30" si="1">0.01*ABS(M19)+2</f>
        <v>2.93</v>
      </c>
      <c r="O19" s="4">
        <f>M19*PI()/180</f>
        <v>1.6231562043547263</v>
      </c>
      <c r="P19" s="4">
        <f>N19*PI()/180</f>
        <v>5.1138147083433859E-2</v>
      </c>
      <c r="Q19" s="3">
        <f>-ATAN2($I$9+$E$9,($I$6*C19/1000)-1/($E$6*C19/1000000))</f>
        <v>1.5645369853181352</v>
      </c>
      <c r="R19" s="8"/>
    </row>
    <row r="20" spans="1:18">
      <c r="A20" s="4">
        <v>48.93</v>
      </c>
      <c r="B20" s="4">
        <f>0.005*A20+0.02</f>
        <v>0.26465</v>
      </c>
      <c r="C20" s="5">
        <f t="shared" ref="C20:D33" si="2">2*PI()*A20</f>
        <v>307.43625708029714</v>
      </c>
      <c r="D20" s="5">
        <f t="shared" si="2"/>
        <v>1.6628449915450774</v>
      </c>
      <c r="E20" s="3">
        <v>3.0910000000000002</v>
      </c>
      <c r="F20" s="3">
        <f t="shared" si="0"/>
        <v>1.7455000000000002E-2</v>
      </c>
      <c r="G20" s="7">
        <v>4.7910000000000001E-2</v>
      </c>
      <c r="H20" s="7">
        <f>0.005*G20+0.00002</f>
        <v>2.5955000000000005E-4</v>
      </c>
      <c r="I20" s="7">
        <f t="shared" ref="I20:I28" si="3">G20/E20</f>
        <v>1.5499838240051763E-2</v>
      </c>
      <c r="J20" s="7">
        <f t="shared" ref="J20:J31" si="4">(F20/E20+H20/G20)*I20</f>
        <v>1.7149779245554951E-4</v>
      </c>
      <c r="K20" s="6">
        <f t="shared" ref="K20:K33" si="5">$E$9/SQRT(($I$9+$E$9)^2+(($I$6*C20/1000)-1/($E$6*C20/1000000))^2)</f>
        <v>1.4531821640074506E-2</v>
      </c>
      <c r="L20" s="7"/>
      <c r="M20" s="2">
        <v>88</v>
      </c>
      <c r="N20" s="8">
        <f t="shared" si="1"/>
        <v>2.88</v>
      </c>
      <c r="O20" s="4">
        <f t="shared" ref="O20:P31" si="6">M20*PI()/180</f>
        <v>1.5358897417550099</v>
      </c>
      <c r="P20" s="4">
        <f t="shared" si="6"/>
        <v>5.0265482457436693E-2</v>
      </c>
      <c r="Q20" s="3">
        <f t="shared" ref="Q20:Q33" si="7">-ATAN2($I$9+$E$9,($I$6*C20/1000)-1/($E$6*C20/1000000))</f>
        <v>1.5547975749187279</v>
      </c>
      <c r="R20" s="8"/>
    </row>
    <row r="21" spans="1:18">
      <c r="A21" s="4">
        <v>101.9</v>
      </c>
      <c r="B21" s="4">
        <f>0.005*A21+0.02</f>
        <v>0.52950000000000008</v>
      </c>
      <c r="C21" s="5">
        <f t="shared" si="2"/>
        <v>640.25658280159985</v>
      </c>
      <c r="D21" s="5">
        <f t="shared" si="2"/>
        <v>3.3269466201515914</v>
      </c>
      <c r="E21" s="3">
        <v>3.0870000000000002</v>
      </c>
      <c r="F21" s="3">
        <f t="shared" si="0"/>
        <v>1.7434999999999999E-2</v>
      </c>
      <c r="G21" s="7">
        <v>0.10144</v>
      </c>
      <c r="H21" s="7">
        <f>0.005*G21+0.00002</f>
        <v>5.2720000000000002E-4</v>
      </c>
      <c r="I21" s="7">
        <f t="shared" si="3"/>
        <v>3.2860382248137351E-2</v>
      </c>
      <c r="J21" s="7">
        <f t="shared" si="4"/>
        <v>3.5637212973640254E-4</v>
      </c>
      <c r="K21" s="6">
        <f t="shared" si="5"/>
        <v>3.0744625778790623E-2</v>
      </c>
      <c r="L21" s="7"/>
      <c r="M21" s="2">
        <v>87</v>
      </c>
      <c r="N21" s="8">
        <f t="shared" si="1"/>
        <v>2.87</v>
      </c>
      <c r="O21" s="4">
        <f t="shared" si="6"/>
        <v>1.5184364492350666</v>
      </c>
      <c r="P21" s="4">
        <f t="shared" si="6"/>
        <v>5.0090949532237257E-2</v>
      </c>
      <c r="Q21" s="3">
        <f t="shared" si="7"/>
        <v>1.5369431301078662</v>
      </c>
      <c r="R21" s="8"/>
    </row>
    <row r="22" spans="1:18">
      <c r="A22" s="4">
        <v>202.31</v>
      </c>
      <c r="B22" s="4">
        <f>0.005*A22+0.02</f>
        <v>1.03155</v>
      </c>
      <c r="C22" s="5">
        <f t="shared" si="2"/>
        <v>1271.1512194955021</v>
      </c>
      <c r="D22" s="5">
        <f t="shared" si="2"/>
        <v>6.4814198036211019</v>
      </c>
      <c r="E22" s="3">
        <v>3.0790000000000002</v>
      </c>
      <c r="F22" s="3">
        <f t="shared" si="0"/>
        <v>1.7395000000000001E-2</v>
      </c>
      <c r="G22" s="6">
        <v>0.2147</v>
      </c>
      <c r="H22" s="6">
        <f>0.005*G22+0.0002</f>
        <v>1.2735000000000001E-3</v>
      </c>
      <c r="I22" s="7">
        <f t="shared" si="3"/>
        <v>6.9730431958428055E-2</v>
      </c>
      <c r="J22" s="7">
        <f t="shared" si="4"/>
        <v>8.0755468136305814E-4</v>
      </c>
      <c r="K22" s="6">
        <f t="shared" si="5"/>
        <v>6.4980267972141917E-2</v>
      </c>
      <c r="L22" s="7"/>
      <c r="M22" s="2">
        <v>86</v>
      </c>
      <c r="N22" s="8">
        <f t="shared" si="1"/>
        <v>2.86</v>
      </c>
      <c r="O22" s="4">
        <f t="shared" si="6"/>
        <v>1.5009831567151233</v>
      </c>
      <c r="P22" s="4">
        <f t="shared" si="6"/>
        <v>4.9916416607037821E-2</v>
      </c>
      <c r="Q22" s="3">
        <f t="shared" si="7"/>
        <v>1.4991984523842927</v>
      </c>
      <c r="R22" s="8"/>
    </row>
    <row r="23" spans="1:18">
      <c r="A23" s="5">
        <v>482.5</v>
      </c>
      <c r="B23" s="5">
        <f t="shared" ref="B23:B30" si="8">0.005*A23+0.2</f>
        <v>2.6125000000000003</v>
      </c>
      <c r="C23" s="8">
        <f t="shared" si="2"/>
        <v>3031.6369107141504</v>
      </c>
      <c r="D23" s="8">
        <f t="shared" si="2"/>
        <v>16.414821615006669</v>
      </c>
      <c r="E23" s="3">
        <v>2.9180000000000001</v>
      </c>
      <c r="F23" s="3">
        <f t="shared" si="0"/>
        <v>1.6590000000000001E-2</v>
      </c>
      <c r="G23" s="6">
        <v>0.83420000000000005</v>
      </c>
      <c r="H23" s="6">
        <f t="shared" ref="H23:H28" si="9">0.005*G23+0.0002</f>
        <v>4.3709999999999999E-3</v>
      </c>
      <c r="I23" s="6">
        <f t="shared" si="3"/>
        <v>0.28588074023303633</v>
      </c>
      <c r="J23" s="6">
        <f t="shared" si="4"/>
        <v>3.1232904319623278E-3</v>
      </c>
      <c r="K23" s="6">
        <f t="shared" si="5"/>
        <v>0.25648052246561015</v>
      </c>
      <c r="L23" s="7"/>
      <c r="M23" s="2">
        <v>71</v>
      </c>
      <c r="N23" s="8">
        <f t="shared" si="1"/>
        <v>2.71</v>
      </c>
      <c r="O23" s="4">
        <f t="shared" si="6"/>
        <v>1.2391837689159739</v>
      </c>
      <c r="P23" s="4">
        <f t="shared" si="6"/>
        <v>4.729842272904633E-2</v>
      </c>
      <c r="Q23" s="3">
        <f t="shared" si="7"/>
        <v>1.2845438581578252</v>
      </c>
      <c r="R23" s="8"/>
    </row>
    <row r="24" spans="1:18">
      <c r="A24" s="5">
        <v>608</v>
      </c>
      <c r="B24" s="5">
        <f t="shared" si="8"/>
        <v>3.24</v>
      </c>
      <c r="C24" s="8">
        <f t="shared" si="2"/>
        <v>3820.1766667651882</v>
      </c>
      <c r="D24" s="8">
        <f t="shared" si="2"/>
        <v>20.357520395261862</v>
      </c>
      <c r="E24" s="3">
        <v>2.4609999999999999</v>
      </c>
      <c r="F24" s="3">
        <f t="shared" si="0"/>
        <v>1.4305E-2</v>
      </c>
      <c r="G24" s="6">
        <v>1.5421</v>
      </c>
      <c r="H24" s="6">
        <f t="shared" si="9"/>
        <v>7.9105000000000009E-3</v>
      </c>
      <c r="I24" s="6">
        <f t="shared" si="3"/>
        <v>0.62661519707436009</v>
      </c>
      <c r="J24" s="6">
        <f t="shared" si="4"/>
        <v>6.8566559911209758E-3</v>
      </c>
      <c r="K24" s="6">
        <f t="shared" si="5"/>
        <v>0.55113322147003974</v>
      </c>
      <c r="L24" s="7"/>
      <c r="M24" s="2">
        <v>42</v>
      </c>
      <c r="N24" s="8">
        <f t="shared" si="1"/>
        <v>2.42</v>
      </c>
      <c r="O24" s="4">
        <f t="shared" si="6"/>
        <v>0.73303828583761843</v>
      </c>
      <c r="P24" s="4">
        <f t="shared" si="6"/>
        <v>4.223696789826277E-2</v>
      </c>
      <c r="Q24" s="3">
        <f t="shared" si="7"/>
        <v>0.91884072805262906</v>
      </c>
      <c r="R24" s="8"/>
    </row>
    <row r="25" spans="1:18">
      <c r="A25" s="5">
        <v>658.8</v>
      </c>
      <c r="B25" s="5">
        <f t="shared" si="8"/>
        <v>3.4940000000000002</v>
      </c>
      <c r="C25" s="8">
        <f t="shared" si="2"/>
        <v>4139.3624803699113</v>
      </c>
      <c r="D25" s="8">
        <f t="shared" si="2"/>
        <v>21.953449463285477</v>
      </c>
      <c r="E25" s="3">
        <v>2.1909999999999998</v>
      </c>
      <c r="F25" s="3">
        <f t="shared" si="0"/>
        <v>1.2955E-2</v>
      </c>
      <c r="G25" s="6">
        <v>1.8002</v>
      </c>
      <c r="H25" s="6">
        <f t="shared" si="9"/>
        <v>9.2010000000000008E-3</v>
      </c>
      <c r="I25" s="6">
        <f t="shared" si="3"/>
        <v>0.82163395709721598</v>
      </c>
      <c r="J25" s="6">
        <f t="shared" si="4"/>
        <v>9.0576302666337E-3</v>
      </c>
      <c r="K25" s="6">
        <f t="shared" si="5"/>
        <v>0.77629395941761969</v>
      </c>
      <c r="L25" s="7"/>
      <c r="M25" s="2">
        <v>16</v>
      </c>
      <c r="N25" s="8">
        <f t="shared" si="1"/>
        <v>2.16</v>
      </c>
      <c r="O25" s="4">
        <f t="shared" si="6"/>
        <v>0.27925268031909273</v>
      </c>
      <c r="P25" s="4">
        <f t="shared" si="6"/>
        <v>3.7699111843077518E-2</v>
      </c>
      <c r="Q25" s="3">
        <f t="shared" si="7"/>
        <v>0.54597520185481818</v>
      </c>
      <c r="R25" s="8"/>
    </row>
    <row r="26" spans="1:18">
      <c r="A26" s="5">
        <v>683.6</v>
      </c>
      <c r="B26" s="5">
        <f t="shared" si="8"/>
        <v>3.6180000000000003</v>
      </c>
      <c r="C26" s="15">
        <f t="shared" si="2"/>
        <v>4295.1854759879652</v>
      </c>
      <c r="D26" s="8">
        <f t="shared" si="2"/>
        <v>22.732564441375747</v>
      </c>
      <c r="E26" s="3">
        <v>2.1469999999999998</v>
      </c>
      <c r="F26" s="3">
        <f t="shared" si="0"/>
        <v>1.2735E-2</v>
      </c>
      <c r="G26" s="6">
        <v>1.8362000000000001</v>
      </c>
      <c r="H26" s="6">
        <f t="shared" si="9"/>
        <v>9.3810000000000004E-3</v>
      </c>
      <c r="I26" s="18">
        <f t="shared" si="3"/>
        <v>0.85523986958546816</v>
      </c>
      <c r="J26" s="6">
        <f t="shared" si="4"/>
        <v>9.4422355562044421E-3</v>
      </c>
      <c r="K26" s="6">
        <f t="shared" si="5"/>
        <v>0.87341252971074301</v>
      </c>
      <c r="L26" s="7"/>
      <c r="M26" s="2">
        <v>0</v>
      </c>
      <c r="N26" s="8">
        <f t="shared" si="1"/>
        <v>2</v>
      </c>
      <c r="O26" s="4">
        <f t="shared" si="6"/>
        <v>0</v>
      </c>
      <c r="P26" s="4">
        <f t="shared" si="6"/>
        <v>3.4906585039886591E-2</v>
      </c>
      <c r="Q26" s="3">
        <f t="shared" si="7"/>
        <v>0.27824461231597758</v>
      </c>
      <c r="R26" s="8"/>
    </row>
    <row r="27" spans="1:18">
      <c r="A27" s="5">
        <v>728.4</v>
      </c>
      <c r="B27" s="5">
        <f t="shared" si="8"/>
        <v>3.8420000000000001</v>
      </c>
      <c r="C27" s="13">
        <f t="shared" si="2"/>
        <v>4576.6721777496105</v>
      </c>
      <c r="D27" s="8">
        <f t="shared" si="2"/>
        <v>24.139997950183972</v>
      </c>
      <c r="E27" s="3">
        <v>2.2690000000000001</v>
      </c>
      <c r="F27" s="3">
        <f t="shared" si="0"/>
        <v>1.3345000000000001E-2</v>
      </c>
      <c r="G27" s="6">
        <v>1.7312000000000001</v>
      </c>
      <c r="H27" s="6">
        <f t="shared" si="9"/>
        <v>8.856000000000001E-3</v>
      </c>
      <c r="I27" s="19">
        <f t="shared" si="3"/>
        <v>0.76297928602908771</v>
      </c>
      <c r="J27" s="6">
        <f t="shared" si="4"/>
        <v>8.3904621295981391E-3</v>
      </c>
      <c r="K27" s="6">
        <f t="shared" si="5"/>
        <v>0.87767475271888828</v>
      </c>
      <c r="L27" s="7"/>
      <c r="M27" s="2">
        <v>-24</v>
      </c>
      <c r="N27" s="8">
        <f t="shared" si="1"/>
        <v>2.2400000000000002</v>
      </c>
      <c r="O27" s="4">
        <f t="shared" si="6"/>
        <v>-0.41887902047863906</v>
      </c>
      <c r="P27" s="4">
        <f t="shared" si="6"/>
        <v>3.9095375244672985E-2</v>
      </c>
      <c r="Q27" s="3">
        <f t="shared" si="7"/>
        <v>-0.26061633772364851</v>
      </c>
      <c r="R27" s="8"/>
    </row>
    <row r="28" spans="1:18">
      <c r="A28" s="5">
        <v>777.6</v>
      </c>
      <c r="B28" s="5">
        <f t="shared" si="8"/>
        <v>4.0880000000000001</v>
      </c>
      <c r="C28" s="8">
        <f t="shared" si="2"/>
        <v>4885.8048948628466</v>
      </c>
      <c r="D28" s="8">
        <f t="shared" si="2"/>
        <v>25.68566153575015</v>
      </c>
      <c r="E28" s="3">
        <v>2.5009999999999999</v>
      </c>
      <c r="F28" s="3">
        <f t="shared" si="0"/>
        <v>1.4505000000000001E-2</v>
      </c>
      <c r="G28" s="6">
        <v>1.494</v>
      </c>
      <c r="H28" s="6">
        <f t="shared" si="9"/>
        <v>7.6699999999999997E-3</v>
      </c>
      <c r="I28" s="6">
        <f t="shared" si="3"/>
        <v>0.59736105557776886</v>
      </c>
      <c r="J28" s="6">
        <f t="shared" si="4"/>
        <v>6.5312763339286433E-3</v>
      </c>
      <c r="K28" s="6">
        <f t="shared" si="5"/>
        <v>0.69670509171431672</v>
      </c>
      <c r="L28" s="7"/>
      <c r="M28" s="2">
        <v>-43</v>
      </c>
      <c r="N28" s="8">
        <f t="shared" si="1"/>
        <v>2.4300000000000002</v>
      </c>
      <c r="O28" s="4">
        <f t="shared" si="6"/>
        <v>-0.75049157835756164</v>
      </c>
      <c r="P28" s="4">
        <f t="shared" si="6"/>
        <v>4.2411500823462206E-2</v>
      </c>
      <c r="Q28" s="3">
        <f t="shared" si="7"/>
        <v>-0.69664066735327224</v>
      </c>
      <c r="R28" s="8"/>
    </row>
    <row r="29" spans="1:18" s="16" customFormat="1">
      <c r="A29" s="5">
        <v>889.4</v>
      </c>
      <c r="B29" s="5">
        <f t="shared" si="8"/>
        <v>4.6470000000000002</v>
      </c>
      <c r="C29" s="8">
        <f t="shared" si="2"/>
        <v>5588.2650122055238</v>
      </c>
      <c r="D29" s="8">
        <f t="shared" si="2"/>
        <v>29.19796212246354</v>
      </c>
      <c r="E29" s="3">
        <v>2.8149999999999999</v>
      </c>
      <c r="F29" s="3">
        <f t="shared" si="0"/>
        <v>1.6074999999999999E-2</v>
      </c>
      <c r="G29" s="6">
        <v>1.0344</v>
      </c>
      <c r="H29" s="6">
        <f>0.005*G29+0.0002</f>
        <v>5.372E-3</v>
      </c>
      <c r="I29" s="6">
        <f>G29/E29</f>
        <v>0.36746003552397871</v>
      </c>
      <c r="J29" s="6">
        <f t="shared" si="4"/>
        <v>4.0067211620063792E-3</v>
      </c>
      <c r="K29" s="6">
        <f t="shared" si="5"/>
        <v>0.40272021972390121</v>
      </c>
      <c r="L29" s="7"/>
      <c r="M29" s="2">
        <v>-62</v>
      </c>
      <c r="N29" s="8">
        <f t="shared" si="1"/>
        <v>2.62</v>
      </c>
      <c r="O29" s="4">
        <f t="shared" si="6"/>
        <v>-1.0821041362364843</v>
      </c>
      <c r="P29" s="4">
        <f t="shared" si="6"/>
        <v>4.5727626402251434E-2</v>
      </c>
      <c r="Q29" s="3">
        <f t="shared" si="7"/>
        <v>-1.1114588792250795</v>
      </c>
      <c r="R29" s="17"/>
    </row>
    <row r="30" spans="1:18">
      <c r="A30" s="5">
        <v>1305.0999999999999</v>
      </c>
      <c r="B30" s="5">
        <f t="shared" si="8"/>
        <v>6.7255000000000003</v>
      </c>
      <c r="C30" s="8">
        <f t="shared" si="2"/>
        <v>8200.1851444000768</v>
      </c>
      <c r="D30" s="8">
        <f t="shared" si="2"/>
        <v>42.257562783436306</v>
      </c>
      <c r="E30" s="3">
        <v>3.012</v>
      </c>
      <c r="F30" s="3">
        <f t="shared" si="0"/>
        <v>1.7059999999999999E-2</v>
      </c>
      <c r="G30" s="6">
        <v>0.46829999999999999</v>
      </c>
      <c r="H30" s="6">
        <f>0.005*G30+0.0002</f>
        <v>2.5414999999999999E-3</v>
      </c>
      <c r="I30" s="7">
        <f>G30/E30</f>
        <v>0.15547808764940238</v>
      </c>
      <c r="J30" s="7">
        <f t="shared" si="4"/>
        <v>1.7244210409358579E-3</v>
      </c>
      <c r="K30" s="6">
        <f t="shared" si="5"/>
        <v>0.15744476247600872</v>
      </c>
      <c r="L30" s="7"/>
      <c r="M30" s="2">
        <v>-79</v>
      </c>
      <c r="N30" s="8">
        <f t="shared" si="1"/>
        <v>2.79</v>
      </c>
      <c r="O30" s="4">
        <f t="shared" si="6"/>
        <v>-1.3788101090755203</v>
      </c>
      <c r="P30" s="4">
        <f t="shared" si="6"/>
        <v>4.8694686130641797E-2</v>
      </c>
      <c r="Q30" s="3">
        <f t="shared" si="7"/>
        <v>-1.3965856687619529</v>
      </c>
      <c r="R30" s="8"/>
    </row>
    <row r="31" spans="1:18">
      <c r="A31" s="21">
        <v>1924.3</v>
      </c>
      <c r="B31" s="21">
        <f>0.005*A31+0.2</f>
        <v>9.8214999999999986</v>
      </c>
      <c r="C31" s="22">
        <f t="shared" si="2"/>
        <v>12090.733486605677</v>
      </c>
      <c r="D31" s="22">
        <f t="shared" si="2"/>
        <v>61.710304494464296</v>
      </c>
      <c r="E31" s="23">
        <v>3.016</v>
      </c>
      <c r="F31" s="23">
        <f>0.005*E31+0.002</f>
        <v>1.7079999999999998E-2</v>
      </c>
      <c r="G31" s="25">
        <v>0.27110000000000001</v>
      </c>
      <c r="H31" s="24">
        <f>0.005*G31+0.00002</f>
        <v>1.3755000000000002E-3</v>
      </c>
      <c r="I31" s="24">
        <f>G31/E31</f>
        <v>8.988726790450928E-2</v>
      </c>
      <c r="J31" s="24">
        <f t="shared" si="4"/>
        <v>9.6511092036108035E-4</v>
      </c>
      <c r="K31" s="25">
        <f t="shared" si="5"/>
        <v>8.8179351236270617E-2</v>
      </c>
      <c r="L31" s="25"/>
      <c r="M31" s="26">
        <v>-85</v>
      </c>
      <c r="N31" s="22">
        <f>0.01*ABS(M31)+2</f>
        <v>2.85</v>
      </c>
      <c r="O31" s="20">
        <f t="shared" si="6"/>
        <v>-1.4835298641951802</v>
      </c>
      <c r="P31" s="20">
        <f t="shared" si="6"/>
        <v>4.9741883681838399E-2</v>
      </c>
      <c r="Q31" s="23">
        <f t="shared" si="7"/>
        <v>-1.4735666353864945</v>
      </c>
      <c r="R31" s="8"/>
    </row>
    <row r="32" spans="1:18" s="27" customFormat="1">
      <c r="A32" s="5">
        <v>4000</v>
      </c>
      <c r="B32"/>
      <c r="C32" s="8">
        <f t="shared" si="2"/>
        <v>25132.741228718343</v>
      </c>
      <c r="D32"/>
      <c r="E32"/>
      <c r="F32"/>
      <c r="G32"/>
      <c r="H32"/>
      <c r="I32"/>
      <c r="J32"/>
      <c r="K32" s="6">
        <f t="shared" si="5"/>
        <v>3.8032100000224028E-2</v>
      </c>
      <c r="L32"/>
      <c r="M32"/>
      <c r="N32"/>
      <c r="O32"/>
      <c r="P32"/>
      <c r="Q32" s="3">
        <f t="shared" si="7"/>
        <v>-1.5289145791783698</v>
      </c>
      <c r="R32" s="22"/>
    </row>
    <row r="33" spans="1:18" s="16" customFormat="1">
      <c r="A33" s="5">
        <v>8000</v>
      </c>
      <c r="B33"/>
      <c r="C33" s="8">
        <f t="shared" si="2"/>
        <v>50265.482457436687</v>
      </c>
      <c r="D33"/>
      <c r="E33"/>
      <c r="F33"/>
      <c r="G33"/>
      <c r="H33"/>
      <c r="I33"/>
      <c r="J33"/>
      <c r="K33" s="6">
        <f t="shared" si="5"/>
        <v>1.8580146954869169E-2</v>
      </c>
      <c r="L33"/>
      <c r="M33"/>
      <c r="N33"/>
      <c r="O33"/>
      <c r="P33"/>
      <c r="Q33" s="3">
        <f t="shared" si="7"/>
        <v>-1.550340033057604</v>
      </c>
      <c r="R33" s="8"/>
    </row>
    <row r="34" spans="1:18">
      <c r="R34" s="8"/>
    </row>
    <row r="35" spans="1:18">
      <c r="R35" s="8"/>
    </row>
    <row r="41" spans="1:18" s="16" customForma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</row>
    <row r="45" spans="1:18" s="16" customForma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</row>
  </sheetData>
  <phoneticPr fontId="5" type="noConversion"/>
  <pageMargins left="0.75" right="0.75" top="1" bottom="1" header="0.4921259845" footer="0.4921259845"/>
  <pageSetup paperSize="9" scale="96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tabSelected="1" zoomScale="150" zoomScaleNormal="150" zoomScalePageLayoutView="150" workbookViewId="0">
      <selection activeCell="O8" sqref="O8"/>
    </sheetView>
  </sheetViews>
  <sheetFormatPr baseColWidth="10" defaultRowHeight="12" x14ac:dyDescent="0"/>
  <cols>
    <col min="1" max="1" width="8.33203125" bestFit="1" customWidth="1"/>
    <col min="2" max="2" width="4.6640625" bestFit="1" customWidth="1"/>
    <col min="3" max="3" width="8.5" bestFit="1" customWidth="1"/>
    <col min="4" max="4" width="4.6640625" customWidth="1"/>
    <col min="5" max="5" width="9.1640625" bestFit="1" customWidth="1"/>
    <col min="6" max="6" width="5.5" bestFit="1" customWidth="1"/>
    <col min="8" max="8" width="7.33203125" bestFit="1" customWidth="1"/>
    <col min="9" max="9" width="9" bestFit="1" customWidth="1"/>
    <col min="10" max="10" width="7.33203125" bestFit="1" customWidth="1"/>
    <col min="11" max="11" width="6.33203125" bestFit="1" customWidth="1"/>
    <col min="12" max="12" width="2.1640625" bestFit="1" customWidth="1"/>
    <col min="13" max="13" width="6.1640625" bestFit="1" customWidth="1"/>
    <col min="14" max="14" width="2.6640625" bestFit="1" customWidth="1"/>
    <col min="15" max="15" width="7" bestFit="1" customWidth="1"/>
    <col min="16" max="16" width="4.5" bestFit="1" customWidth="1"/>
    <col min="17" max="17" width="6" bestFit="1" customWidth="1"/>
    <col min="18" max="18" width="2.1640625" bestFit="1" customWidth="1"/>
  </cols>
  <sheetData>
    <row r="1" spans="1:12" ht="25">
      <c r="A1" s="10" t="s">
        <v>5</v>
      </c>
    </row>
    <row r="2" spans="1:12" ht="20">
      <c r="A2" s="9" t="s">
        <v>4</v>
      </c>
    </row>
    <row r="5" spans="1:12" ht="16">
      <c r="E5" s="11" t="s">
        <v>3</v>
      </c>
      <c r="F5" s="11" t="s">
        <v>1</v>
      </c>
      <c r="I5" s="11" t="s">
        <v>2</v>
      </c>
      <c r="J5" s="11" t="s">
        <v>1</v>
      </c>
      <c r="K5" s="1"/>
      <c r="L5" s="1"/>
    </row>
    <row r="6" spans="1:12">
      <c r="E6" s="4">
        <v>1.05</v>
      </c>
      <c r="F6" s="4">
        <v>0.03</v>
      </c>
      <c r="I6" s="8">
        <v>98</v>
      </c>
      <c r="J6" s="8">
        <v>3</v>
      </c>
      <c r="K6" s="5"/>
      <c r="L6" s="5"/>
    </row>
    <row r="7" spans="1:12">
      <c r="A7" s="4"/>
      <c r="B7" s="4"/>
      <c r="C7" s="5"/>
      <c r="D7" s="5"/>
      <c r="E7" s="5"/>
      <c r="F7" s="5"/>
      <c r="G7" s="4"/>
      <c r="H7" s="4"/>
      <c r="I7" s="5"/>
      <c r="J7" s="5"/>
      <c r="K7" s="5"/>
      <c r="L7" s="5"/>
    </row>
    <row r="8" spans="1:12" ht="16">
      <c r="A8" s="4"/>
      <c r="B8" s="4"/>
      <c r="C8" s="5"/>
      <c r="D8" s="5"/>
      <c r="E8" s="11" t="s">
        <v>6</v>
      </c>
      <c r="F8" s="11" t="s">
        <v>1</v>
      </c>
      <c r="G8" s="4"/>
      <c r="H8" s="4"/>
      <c r="I8" s="11" t="s">
        <v>7</v>
      </c>
      <c r="J8" s="11" t="s">
        <v>1</v>
      </c>
      <c r="K8" s="1"/>
      <c r="L8" s="1"/>
    </row>
    <row r="9" spans="1:12">
      <c r="A9" s="4"/>
      <c r="B9" s="4"/>
      <c r="C9" s="5"/>
      <c r="D9" s="5"/>
      <c r="E9" s="4">
        <v>97.75</v>
      </c>
      <c r="F9" s="4">
        <v>0.52</v>
      </c>
      <c r="G9" s="4"/>
      <c r="H9" s="4"/>
      <c r="I9" s="5">
        <v>12.11</v>
      </c>
      <c r="J9" s="5">
        <v>0.3</v>
      </c>
      <c r="K9" s="5"/>
      <c r="L9" s="5"/>
    </row>
    <row r="10" spans="1:12">
      <c r="A10" s="4"/>
      <c r="B10" s="4"/>
      <c r="C10" s="5"/>
      <c r="D10" s="5"/>
      <c r="E10" s="5"/>
      <c r="F10" s="5"/>
      <c r="G10" s="4"/>
      <c r="H10" s="4"/>
      <c r="I10" s="5"/>
      <c r="J10" s="5"/>
      <c r="K10" s="5"/>
      <c r="L10" s="5"/>
    </row>
    <row r="11" spans="1:12" ht="14">
      <c r="A11" s="4"/>
      <c r="B11" s="4"/>
      <c r="C11" s="5"/>
      <c r="D11" s="5"/>
      <c r="E11" s="11" t="s">
        <v>8</v>
      </c>
      <c r="F11" s="11" t="s">
        <v>1</v>
      </c>
      <c r="G11" s="4"/>
      <c r="H11" s="4"/>
      <c r="I11" s="11" t="s">
        <v>9</v>
      </c>
      <c r="J11" s="11" t="s">
        <v>1</v>
      </c>
      <c r="K11" s="12"/>
      <c r="L11" s="12"/>
    </row>
    <row r="12" spans="1:12">
      <c r="A12" s="4"/>
      <c r="B12" s="4"/>
      <c r="C12" s="5"/>
      <c r="D12" s="5"/>
      <c r="E12" s="8">
        <f>1/SQRT(I6*E6/1000000000)</f>
        <v>3117.3984319427482</v>
      </c>
      <c r="F12" s="8">
        <f>E12*(J6/I6+F6/E6)/2</f>
        <v>92.249545435040517</v>
      </c>
      <c r="G12" s="4"/>
      <c r="H12" s="4"/>
      <c r="I12" s="8">
        <v>3147</v>
      </c>
      <c r="J12" s="8">
        <v>150</v>
      </c>
      <c r="K12" s="5"/>
      <c r="L12" s="5"/>
    </row>
    <row r="13" spans="1:12">
      <c r="A13" s="5"/>
      <c r="B13" s="5"/>
      <c r="C13" s="5"/>
      <c r="D13" s="5"/>
    </row>
    <row r="14" spans="1:12">
      <c r="A14" s="5"/>
      <c r="B14" s="5"/>
      <c r="C14" s="5"/>
      <c r="D14" s="5"/>
    </row>
    <row r="15" spans="1:12">
      <c r="A15" s="5"/>
      <c r="B15" s="5"/>
      <c r="C15" s="5"/>
      <c r="D15" s="5"/>
    </row>
    <row r="16" spans="1:12">
      <c r="A16" s="4"/>
      <c r="B16" s="2"/>
      <c r="C16" s="2"/>
      <c r="D16" s="2"/>
    </row>
    <row r="17" spans="1:18" ht="14">
      <c r="A17" s="11" t="s">
        <v>0</v>
      </c>
      <c r="B17" s="11" t="s">
        <v>1</v>
      </c>
      <c r="C17" s="11" t="s">
        <v>10</v>
      </c>
      <c r="D17" s="11" t="s">
        <v>1</v>
      </c>
      <c r="E17" s="11" t="s">
        <v>11</v>
      </c>
      <c r="F17" s="11" t="s">
        <v>1</v>
      </c>
      <c r="G17" s="11" t="s">
        <v>12</v>
      </c>
      <c r="H17" s="11" t="s">
        <v>1</v>
      </c>
      <c r="I17" s="11" t="s">
        <v>13</v>
      </c>
      <c r="J17" s="11" t="s">
        <v>1</v>
      </c>
      <c r="K17" s="11" t="s">
        <v>14</v>
      </c>
      <c r="L17" s="11" t="s">
        <v>1</v>
      </c>
      <c r="M17" s="11" t="s">
        <v>15</v>
      </c>
      <c r="N17" s="11" t="s">
        <v>1</v>
      </c>
      <c r="O17" s="11" t="s">
        <v>16</v>
      </c>
      <c r="P17" s="11" t="s">
        <v>1</v>
      </c>
      <c r="Q17" s="11" t="s">
        <v>17</v>
      </c>
      <c r="R17" s="11" t="s">
        <v>1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4">
        <v>100.58</v>
      </c>
      <c r="B19" s="4">
        <f t="shared" ref="B19:B33" si="0">0.005*A19+0.02</f>
        <v>0.52290000000000003</v>
      </c>
      <c r="C19" s="5">
        <f>2*PI()*A19</f>
        <v>631.96277819612283</v>
      </c>
      <c r="D19" s="5">
        <f>2*PI()*B19</f>
        <v>3.2854775971242058</v>
      </c>
      <c r="E19" s="3">
        <v>7.468</v>
      </c>
      <c r="F19" s="3">
        <f t="shared" ref="F19:F33" si="1">0.005*E19+0.002</f>
        <v>3.934E-2</v>
      </c>
      <c r="G19" s="3">
        <v>0.5</v>
      </c>
      <c r="H19" s="3">
        <f t="shared" ref="H19:H26" si="2">0.005*G19+0.002</f>
        <v>4.5000000000000005E-3</v>
      </c>
      <c r="I19" s="7">
        <f>G19/E19</f>
        <v>6.6952329941081953E-2</v>
      </c>
      <c r="J19" s="7">
        <f>(F19/E19+H19/G19)*I19</f>
        <v>9.5526307711330547E-4</v>
      </c>
      <c r="K19" s="6">
        <f>$E$9/SQRT(($I$9+$E$9)^2+(($I$6*C19/1000)-1/($E$6*C19/1000000))^2)</f>
        <v>6.7448297799466317E-2</v>
      </c>
      <c r="L19" s="7"/>
      <c r="M19" s="2">
        <v>85</v>
      </c>
      <c r="N19" s="8">
        <f t="shared" ref="N19:N33" si="3">0.01*ABS(M19)+2</f>
        <v>2.85</v>
      </c>
      <c r="O19" s="4">
        <f>M19*PI()/180</f>
        <v>1.4835298641951802</v>
      </c>
      <c r="P19" s="4">
        <f>N19*PI()/180</f>
        <v>4.9741883681838399E-2</v>
      </c>
      <c r="Q19" s="3">
        <f>-ATAN2($I$9+$E$9,($I$6*C19/1000)-1/($E$6*C19/1000000))</f>
        <v>1.494919242855375</v>
      </c>
      <c r="R19" s="8"/>
    </row>
    <row r="20" spans="1:18">
      <c r="A20" s="4">
        <v>200.79</v>
      </c>
      <c r="B20" s="4">
        <f t="shared" si="0"/>
        <v>1.0239499999999999</v>
      </c>
      <c r="C20" s="5">
        <f t="shared" ref="C20:D35" si="4">2*PI()*A20</f>
        <v>1261.6007778285891</v>
      </c>
      <c r="D20" s="5">
        <f t="shared" si="4"/>
        <v>6.4336675952865372</v>
      </c>
      <c r="E20" s="3">
        <v>7.375</v>
      </c>
      <c r="F20" s="3">
        <f t="shared" si="1"/>
        <v>3.8875E-2</v>
      </c>
      <c r="G20" s="3">
        <v>1.1140000000000001</v>
      </c>
      <c r="H20" s="3">
        <f t="shared" si="2"/>
        <v>7.5700000000000003E-3</v>
      </c>
      <c r="I20" s="7">
        <f t="shared" ref="I20:I30" si="5">G20/E20</f>
        <v>0.15105084745762712</v>
      </c>
      <c r="J20" s="7">
        <f t="shared" ref="J20:J33" si="6">(F20/E20+H20/G20)*I20</f>
        <v>1.8226578569376616E-3</v>
      </c>
      <c r="K20" s="6">
        <f t="shared" ref="K20:K35" si="7">$E$9/SQRT(($I$9+$E$9)^2+(($I$6*C20/1000)-1/($E$6*C20/1000000))^2)</f>
        <v>0.15255554081994335</v>
      </c>
      <c r="L20" s="7"/>
      <c r="M20" s="2">
        <v>79</v>
      </c>
      <c r="N20" s="8">
        <f t="shared" si="3"/>
        <v>2.79</v>
      </c>
      <c r="O20" s="4">
        <f t="shared" ref="O20:P33" si="8">M20*PI()/180</f>
        <v>1.3788101090755203</v>
      </c>
      <c r="P20" s="4">
        <f t="shared" si="8"/>
        <v>4.8694686130641797E-2</v>
      </c>
      <c r="Q20" s="3">
        <f t="shared" ref="Q20:Q35" si="9">-ATAN2($I$9+$E$9,($I$6*C20/1000)-1/($E$6*C20/1000000))</f>
        <v>1.398489712898445</v>
      </c>
      <c r="R20" s="8"/>
    </row>
    <row r="21" spans="1:18">
      <c r="A21" s="4">
        <v>300.81</v>
      </c>
      <c r="B21" s="4">
        <f t="shared" si="0"/>
        <v>1.5240500000000001</v>
      </c>
      <c r="C21" s="5">
        <f t="shared" si="4"/>
        <v>1890.0449722526914</v>
      </c>
      <c r="D21" s="5">
        <f t="shared" si="4"/>
        <v>9.5758885674070484</v>
      </c>
      <c r="E21" s="3">
        <v>7.093</v>
      </c>
      <c r="F21" s="3">
        <f t="shared" si="1"/>
        <v>3.7465000000000005E-2</v>
      </c>
      <c r="G21" s="3">
        <v>2.0270000000000001</v>
      </c>
      <c r="H21" s="3">
        <f t="shared" si="2"/>
        <v>1.2135000000000002E-2</v>
      </c>
      <c r="I21" s="7">
        <f t="shared" si="5"/>
        <v>0.28577470745805728</v>
      </c>
      <c r="J21" s="7">
        <f t="shared" si="6"/>
        <v>3.2202945742162863E-3</v>
      </c>
      <c r="K21" s="6">
        <f t="shared" si="7"/>
        <v>0.2899954314236447</v>
      </c>
      <c r="L21" s="7"/>
      <c r="M21" s="2">
        <v>69</v>
      </c>
      <c r="N21" s="8">
        <f t="shared" si="3"/>
        <v>2.69</v>
      </c>
      <c r="O21" s="4">
        <f t="shared" si="8"/>
        <v>1.2042771838760873</v>
      </c>
      <c r="P21" s="4">
        <f t="shared" si="8"/>
        <v>4.6949356878647465E-2</v>
      </c>
      <c r="Q21" s="3">
        <f t="shared" si="9"/>
        <v>1.238809265913791</v>
      </c>
      <c r="R21" s="8"/>
    </row>
    <row r="22" spans="1:18">
      <c r="A22" s="4">
        <v>400.83</v>
      </c>
      <c r="B22" s="4">
        <f t="shared" si="0"/>
        <v>2.0241500000000001</v>
      </c>
      <c r="C22" s="5">
        <f t="shared" si="4"/>
        <v>2518.4891666767935</v>
      </c>
      <c r="D22" s="5">
        <f t="shared" si="4"/>
        <v>12.718109539527561</v>
      </c>
      <c r="E22" s="3">
        <v>6.2489999999999997</v>
      </c>
      <c r="F22" s="3">
        <f t="shared" si="1"/>
        <v>3.3244999999999997E-2</v>
      </c>
      <c r="G22" s="3">
        <v>3.4689999999999999</v>
      </c>
      <c r="H22" s="3">
        <f t="shared" si="2"/>
        <v>1.9345000000000001E-2</v>
      </c>
      <c r="I22" s="7">
        <f t="shared" si="5"/>
        <v>0.55512882061129787</v>
      </c>
      <c r="J22" s="7">
        <f t="shared" si="6"/>
        <v>6.0490090640458634E-3</v>
      </c>
      <c r="K22" s="6">
        <f t="shared" si="7"/>
        <v>0.57086295187080904</v>
      </c>
      <c r="L22" s="7"/>
      <c r="M22" s="2">
        <v>50</v>
      </c>
      <c r="N22" s="8">
        <f t="shared" si="3"/>
        <v>2.5</v>
      </c>
      <c r="O22" s="4">
        <f t="shared" si="8"/>
        <v>0.87266462599716477</v>
      </c>
      <c r="P22" s="4">
        <f t="shared" si="8"/>
        <v>4.3633231299858237E-2</v>
      </c>
      <c r="Q22" s="3">
        <f t="shared" si="9"/>
        <v>0.87423255394848076</v>
      </c>
      <c r="R22" s="8"/>
    </row>
    <row r="23" spans="1:18">
      <c r="A23" s="4">
        <v>451.12</v>
      </c>
      <c r="B23" s="4">
        <f t="shared" si="0"/>
        <v>2.2756000000000003</v>
      </c>
      <c r="C23" s="8">
        <f t="shared" si="4"/>
        <v>2834.4705557748548</v>
      </c>
      <c r="D23" s="8">
        <f t="shared" si="4"/>
        <v>14.298016485017868</v>
      </c>
      <c r="E23" s="3">
        <v>5.5419999999999998</v>
      </c>
      <c r="F23" s="3">
        <f t="shared" si="1"/>
        <v>2.971E-2</v>
      </c>
      <c r="G23" s="3">
        <v>4.2220000000000004</v>
      </c>
      <c r="H23" s="3">
        <f t="shared" si="2"/>
        <v>2.3110000000000006E-2</v>
      </c>
      <c r="I23" s="6">
        <f t="shared" si="5"/>
        <v>0.76181883796463379</v>
      </c>
      <c r="J23" s="6">
        <f t="shared" si="6"/>
        <v>8.25399452831636E-3</v>
      </c>
      <c r="K23" s="6">
        <f t="shared" si="7"/>
        <v>0.78618839248409345</v>
      </c>
      <c r="L23" s="7"/>
      <c r="M23" s="2">
        <v>30</v>
      </c>
      <c r="N23" s="8">
        <f t="shared" si="3"/>
        <v>2.2999999999999998</v>
      </c>
      <c r="O23" s="4">
        <f t="shared" si="8"/>
        <v>0.52359877559829882</v>
      </c>
      <c r="P23" s="4">
        <f t="shared" si="8"/>
        <v>4.0142572795869573E-2</v>
      </c>
      <c r="Q23" s="3">
        <f t="shared" si="9"/>
        <v>0.48732786742591694</v>
      </c>
      <c r="R23" s="8"/>
    </row>
    <row r="24" spans="1:18">
      <c r="A24" s="4">
        <v>480.74</v>
      </c>
      <c r="B24" s="4">
        <f t="shared" si="0"/>
        <v>2.4237000000000002</v>
      </c>
      <c r="C24" s="8">
        <f t="shared" si="4"/>
        <v>3020.5785045735142</v>
      </c>
      <c r="D24" s="8">
        <f t="shared" si="4"/>
        <v>15.228556229011165</v>
      </c>
      <c r="E24" s="3">
        <v>5.2450000000000001</v>
      </c>
      <c r="F24" s="3">
        <f t="shared" si="1"/>
        <v>2.8225E-2</v>
      </c>
      <c r="G24" s="3">
        <v>4.4690000000000003</v>
      </c>
      <c r="H24" s="3">
        <f t="shared" si="2"/>
        <v>2.4344999999999999E-2</v>
      </c>
      <c r="I24" s="6">
        <f t="shared" si="5"/>
        <v>0.8520495710200191</v>
      </c>
      <c r="J24" s="6">
        <f t="shared" si="6"/>
        <v>9.2267109899027717E-3</v>
      </c>
      <c r="K24" s="6">
        <f t="shared" si="7"/>
        <v>0.87637430913809899</v>
      </c>
      <c r="L24" s="7"/>
      <c r="M24" s="2">
        <v>11</v>
      </c>
      <c r="N24" s="8">
        <f t="shared" si="3"/>
        <v>2.11</v>
      </c>
      <c r="O24" s="4">
        <f t="shared" si="8"/>
        <v>0.19198621771937624</v>
      </c>
      <c r="P24" s="4">
        <f t="shared" si="8"/>
        <v>3.6826447217080352E-2</v>
      </c>
      <c r="Q24" s="3">
        <f t="shared" si="9"/>
        <v>0.17373438913114836</v>
      </c>
      <c r="R24" s="8"/>
    </row>
    <row r="25" spans="1:18">
      <c r="A25" s="4">
        <v>490.42</v>
      </c>
      <c r="B25" s="4">
        <f t="shared" si="0"/>
        <v>2.4721000000000002</v>
      </c>
      <c r="C25" s="8">
        <f t="shared" si="4"/>
        <v>3081.3997383470128</v>
      </c>
      <c r="D25" s="8">
        <f t="shared" si="4"/>
        <v>15.532662397878656</v>
      </c>
      <c r="E25" s="3">
        <v>5.202</v>
      </c>
      <c r="F25" s="3">
        <f t="shared" si="1"/>
        <v>2.801E-2</v>
      </c>
      <c r="G25" s="3">
        <v>4.5119999999999996</v>
      </c>
      <c r="H25" s="3">
        <f t="shared" si="2"/>
        <v>2.4559999999999998E-2</v>
      </c>
      <c r="I25" s="6">
        <f t="shared" si="5"/>
        <v>0.86735870818915795</v>
      </c>
      <c r="J25" s="6">
        <f t="shared" si="6"/>
        <v>9.3915258393653042E-3</v>
      </c>
      <c r="K25" s="6">
        <f t="shared" si="7"/>
        <v>0.88791801223054412</v>
      </c>
      <c r="L25" s="7"/>
      <c r="M25" s="2">
        <v>5</v>
      </c>
      <c r="N25" s="8">
        <f t="shared" si="3"/>
        <v>2.0499999999999998</v>
      </c>
      <c r="O25" s="4">
        <f t="shared" si="8"/>
        <v>8.7266462599716474E-2</v>
      </c>
      <c r="P25" s="4">
        <f t="shared" si="8"/>
        <v>3.577924966588375E-2</v>
      </c>
      <c r="Q25" s="3">
        <f t="shared" si="9"/>
        <v>6.4510385725098998E-2</v>
      </c>
      <c r="R25" s="8"/>
    </row>
    <row r="26" spans="1:18">
      <c r="A26" s="4">
        <v>500.85</v>
      </c>
      <c r="B26" s="4">
        <f t="shared" si="0"/>
        <v>2.5242500000000003</v>
      </c>
      <c r="C26" s="13">
        <f t="shared" si="4"/>
        <v>3146.933361100896</v>
      </c>
      <c r="D26" s="8">
        <f t="shared" si="4"/>
        <v>15.860330511648073</v>
      </c>
      <c r="E26" s="3">
        <v>5.1840000000000002</v>
      </c>
      <c r="F26" s="3">
        <f t="shared" si="1"/>
        <v>2.792E-2</v>
      </c>
      <c r="G26" s="3">
        <v>4.5170000000000003</v>
      </c>
      <c r="H26" s="3">
        <f t="shared" si="2"/>
        <v>2.4585000000000003E-2</v>
      </c>
      <c r="I26" s="19">
        <f t="shared" si="5"/>
        <v>0.87133487654320996</v>
      </c>
      <c r="J26" s="6">
        <f t="shared" si="6"/>
        <v>9.435314381382412E-3</v>
      </c>
      <c r="K26" s="6">
        <f t="shared" si="7"/>
        <v>0.888547639285866</v>
      </c>
      <c r="L26" s="7"/>
      <c r="M26" s="2">
        <v>0</v>
      </c>
      <c r="N26" s="8">
        <f t="shared" si="3"/>
        <v>2</v>
      </c>
      <c r="O26" s="4">
        <f t="shared" si="8"/>
        <v>0</v>
      </c>
      <c r="P26" s="4">
        <f t="shared" si="8"/>
        <v>3.4906585039886591E-2</v>
      </c>
      <c r="Q26" s="3">
        <f t="shared" si="9"/>
        <v>-5.2397662291633555E-2</v>
      </c>
      <c r="R26" s="8"/>
    </row>
    <row r="27" spans="1:18">
      <c r="A27" s="4">
        <v>510.54</v>
      </c>
      <c r="B27" s="4">
        <f t="shared" si="0"/>
        <v>2.5727000000000002</v>
      </c>
      <c r="C27" s="8">
        <f t="shared" si="4"/>
        <v>3207.8174267274662</v>
      </c>
      <c r="D27" s="8">
        <f t="shared" si="4"/>
        <v>16.164750839780922</v>
      </c>
      <c r="E27" s="3">
        <v>5.2069999999999999</v>
      </c>
      <c r="F27" s="3">
        <f t="shared" si="1"/>
        <v>2.8034999999999997E-2</v>
      </c>
      <c r="G27" s="3">
        <v>4.5039999999999996</v>
      </c>
      <c r="H27" s="3">
        <f>0.005*G27+0.002</f>
        <v>2.452E-2</v>
      </c>
      <c r="I27" s="6">
        <f t="shared" si="5"/>
        <v>0.86498943729594768</v>
      </c>
      <c r="J27" s="6">
        <f t="shared" si="6"/>
        <v>9.3662336997487796E-3</v>
      </c>
      <c r="K27" s="6">
        <f t="shared" si="7"/>
        <v>0.8787248065453066</v>
      </c>
      <c r="L27" s="7"/>
      <c r="M27" s="2">
        <v>-6</v>
      </c>
      <c r="N27" s="8">
        <f t="shared" si="3"/>
        <v>2.06</v>
      </c>
      <c r="O27" s="4">
        <f t="shared" si="8"/>
        <v>-0.10471975511965977</v>
      </c>
      <c r="P27" s="4">
        <f t="shared" si="8"/>
        <v>3.5953782591083186E-2</v>
      </c>
      <c r="Q27" s="3">
        <f t="shared" si="9"/>
        <v>-0.15772104826303684</v>
      </c>
      <c r="R27" s="8"/>
    </row>
    <row r="28" spans="1:18">
      <c r="A28" s="4">
        <v>530.65</v>
      </c>
      <c r="B28" s="4">
        <f t="shared" si="0"/>
        <v>2.6732499999999999</v>
      </c>
      <c r="C28" s="8">
        <f t="shared" si="4"/>
        <v>3334.1722832548471</v>
      </c>
      <c r="D28" s="8">
        <f t="shared" si="4"/>
        <v>16.79652512241783</v>
      </c>
      <c r="E28" s="3">
        <v>5.33</v>
      </c>
      <c r="F28" s="3">
        <f t="shared" si="1"/>
        <v>2.8650000000000002E-2</v>
      </c>
      <c r="G28" s="3">
        <v>4.4039999999999999</v>
      </c>
      <c r="H28" s="3">
        <f t="shared" ref="H28:H33" si="10">0.005*G28+0.002</f>
        <v>2.402E-2</v>
      </c>
      <c r="I28" s="6">
        <f>G28/E28</f>
        <v>0.82626641651031896</v>
      </c>
      <c r="J28" s="6">
        <f>(F28/E28+H28/G28)*I28</f>
        <v>8.9479423701727262E-3</v>
      </c>
      <c r="K28" s="6">
        <f>$E$9/SQRT(($I$9+$E$9)^2+(($I$6*C28/1000)-1/($E$6*C28/1000000))^2)</f>
        <v>0.83334323241244723</v>
      </c>
      <c r="L28" s="7"/>
      <c r="M28" s="2">
        <v>-21</v>
      </c>
      <c r="N28" s="8">
        <f t="shared" si="3"/>
        <v>2.21</v>
      </c>
      <c r="O28" s="4">
        <f>M28*PI()/180</f>
        <v>-0.36651914291880922</v>
      </c>
      <c r="P28" s="4">
        <f>N28*PI()/180</f>
        <v>3.8571776469074684E-2</v>
      </c>
      <c r="Q28" s="3">
        <f>-ATAN2($I$9+$E$9,($I$6*C28/1000)-1/($E$6*C28/1000000))</f>
        <v>-0.35804418782568881</v>
      </c>
      <c r="R28" s="8"/>
    </row>
    <row r="29" spans="1:18" s="16" customFormat="1">
      <c r="A29" s="4">
        <v>551.14</v>
      </c>
      <c r="B29" s="4">
        <f t="shared" si="0"/>
        <v>2.7757000000000001</v>
      </c>
      <c r="C29" s="8">
        <f t="shared" si="4"/>
        <v>3462.9147501989569</v>
      </c>
      <c r="D29" s="8">
        <f t="shared" si="4"/>
        <v>17.440237457138377</v>
      </c>
      <c r="E29" s="3">
        <v>5.5250000000000004</v>
      </c>
      <c r="F29" s="3">
        <f t="shared" si="1"/>
        <v>2.9625000000000005E-2</v>
      </c>
      <c r="G29" s="3">
        <v>4.2249999999999996</v>
      </c>
      <c r="H29" s="3">
        <f t="shared" si="10"/>
        <v>2.3125E-2</v>
      </c>
      <c r="I29" s="6">
        <f>G29/E29</f>
        <v>0.76470588235294101</v>
      </c>
      <c r="J29" s="6">
        <f>(F29/E29+H29/G29)*I29</f>
        <v>8.2858663827521939E-3</v>
      </c>
      <c r="K29" s="6">
        <f>$E$9/SQRT(($I$9+$E$9)^2+(($I$6*C29/1000)-1/($E$6*C29/1000000))^2)</f>
        <v>0.76777843410468039</v>
      </c>
      <c r="L29" s="7"/>
      <c r="M29" s="2">
        <v>-28</v>
      </c>
      <c r="N29" s="8">
        <f t="shared" si="3"/>
        <v>2.2800000000000002</v>
      </c>
      <c r="O29" s="4">
        <f>M29*PI()/180</f>
        <v>-0.48869219055841229</v>
      </c>
      <c r="P29" s="4">
        <f>N29*PI()/180</f>
        <v>3.9793506945470715E-2</v>
      </c>
      <c r="Q29" s="3">
        <f>-ATAN2($I$9+$E$9,($I$6*C29/1000)-1/($E$6*C29/1000000))</f>
        <v>-0.52982295268074775</v>
      </c>
      <c r="R29" s="8"/>
    </row>
    <row r="30" spans="1:18">
      <c r="A30" s="4">
        <v>600.87</v>
      </c>
      <c r="B30" s="4">
        <f t="shared" si="0"/>
        <v>3.0243500000000001</v>
      </c>
      <c r="C30" s="8">
        <f t="shared" si="4"/>
        <v>3775.3775555249981</v>
      </c>
      <c r="D30" s="8">
        <f t="shared" si="4"/>
        <v>19.002551483768581</v>
      </c>
      <c r="E30" s="3">
        <v>6.0540000000000003</v>
      </c>
      <c r="F30" s="3">
        <f t="shared" si="1"/>
        <v>3.227E-2</v>
      </c>
      <c r="G30" s="3">
        <v>3.6930000000000001</v>
      </c>
      <c r="H30" s="3">
        <f t="shared" si="10"/>
        <v>2.0465000000000004E-2</v>
      </c>
      <c r="I30" s="6">
        <f t="shared" si="5"/>
        <v>0.610009910802775</v>
      </c>
      <c r="J30" s="6">
        <f t="shared" si="6"/>
        <v>6.6319821310878019E-3</v>
      </c>
      <c r="K30" s="6">
        <f t="shared" si="7"/>
        <v>0.60705382715055634</v>
      </c>
      <c r="L30" s="7"/>
      <c r="M30" s="2">
        <v>-45</v>
      </c>
      <c r="N30" s="8">
        <f t="shared" si="3"/>
        <v>2.4500000000000002</v>
      </c>
      <c r="O30" s="4">
        <f t="shared" si="8"/>
        <v>-0.78539816339744828</v>
      </c>
      <c r="P30" s="4">
        <f t="shared" si="8"/>
        <v>4.2760566673861078E-2</v>
      </c>
      <c r="Q30" s="3">
        <f t="shared" si="9"/>
        <v>-0.81994668308964913</v>
      </c>
      <c r="R30" s="8"/>
    </row>
    <row r="31" spans="1:18">
      <c r="A31" s="4">
        <v>700.9</v>
      </c>
      <c r="B31" s="4">
        <f t="shared" si="0"/>
        <v>3.5245000000000002</v>
      </c>
      <c r="C31" s="8">
        <f t="shared" si="4"/>
        <v>4403.8845818021719</v>
      </c>
      <c r="D31" s="8">
        <f t="shared" si="4"/>
        <v>22.145086615154455</v>
      </c>
      <c r="E31" s="3">
        <v>6.734</v>
      </c>
      <c r="F31" s="3">
        <f t="shared" si="1"/>
        <v>3.567E-2</v>
      </c>
      <c r="G31" s="3">
        <v>2.7450000000000001</v>
      </c>
      <c r="H31" s="3">
        <f t="shared" si="10"/>
        <v>1.5725000000000003E-2</v>
      </c>
      <c r="I31" s="6">
        <f>G31/E31</f>
        <v>0.40763290763290766</v>
      </c>
      <c r="J31" s="6">
        <f t="shared" si="6"/>
        <v>4.4943964679634426E-3</v>
      </c>
      <c r="K31" s="6">
        <f t="shared" si="7"/>
        <v>0.40437978875614311</v>
      </c>
      <c r="L31" s="7"/>
      <c r="M31" s="2">
        <v>-63</v>
      </c>
      <c r="N31" s="8">
        <f t="shared" si="3"/>
        <v>2.63</v>
      </c>
      <c r="O31" s="4">
        <f t="shared" si="8"/>
        <v>-1.0995574287564276</v>
      </c>
      <c r="P31" s="4">
        <f t="shared" si="8"/>
        <v>4.5902159327450863E-2</v>
      </c>
      <c r="Q31" s="3">
        <f t="shared" si="9"/>
        <v>-1.099010917617536</v>
      </c>
      <c r="R31" s="17"/>
    </row>
    <row r="32" spans="1:18" s="27" customFormat="1">
      <c r="A32" s="4">
        <v>800.92</v>
      </c>
      <c r="B32" s="4">
        <f t="shared" si="0"/>
        <v>4.0245999999999995</v>
      </c>
      <c r="C32" s="8">
        <f t="shared" si="4"/>
        <v>5032.3287762262744</v>
      </c>
      <c r="D32" s="8">
        <f t="shared" si="4"/>
        <v>25.28730758727496</v>
      </c>
      <c r="E32" s="3">
        <v>7.0380000000000003</v>
      </c>
      <c r="F32" s="3">
        <f t="shared" si="1"/>
        <v>3.7190000000000001E-2</v>
      </c>
      <c r="G32" s="3">
        <v>2.1459999999999999</v>
      </c>
      <c r="H32" s="3">
        <f t="shared" si="10"/>
        <v>1.273E-2</v>
      </c>
      <c r="I32" s="7">
        <f>G32/E32</f>
        <v>0.30491616936629723</v>
      </c>
      <c r="J32" s="7">
        <f t="shared" si="6"/>
        <v>3.4199818611441593E-3</v>
      </c>
      <c r="K32" s="6">
        <f t="shared" si="7"/>
        <v>0.30247945360530515</v>
      </c>
      <c r="L32" s="7"/>
      <c r="M32" s="2">
        <v>-70</v>
      </c>
      <c r="N32" s="8">
        <f t="shared" si="3"/>
        <v>2.7</v>
      </c>
      <c r="O32" s="4">
        <f t="shared" si="8"/>
        <v>-1.2217304763960306</v>
      </c>
      <c r="P32" s="4">
        <f t="shared" si="8"/>
        <v>4.7123889803846894E-2</v>
      </c>
      <c r="Q32" s="3">
        <f t="shared" si="9"/>
        <v>-1.2239295473605156</v>
      </c>
      <c r="R32" s="8"/>
    </row>
    <row r="33" spans="1:18" s="16" customFormat="1">
      <c r="A33" s="4">
        <v>1000.96</v>
      </c>
      <c r="B33" s="4">
        <f t="shared" si="0"/>
        <v>5.0247999999999999</v>
      </c>
      <c r="C33" s="22">
        <f t="shared" si="4"/>
        <v>6289.2171650744785</v>
      </c>
      <c r="D33" s="22">
        <f t="shared" si="4"/>
        <v>31.571749531515984</v>
      </c>
      <c r="E33" s="3">
        <v>7.2709999999999999</v>
      </c>
      <c r="F33" s="3">
        <f t="shared" si="1"/>
        <v>3.8355E-2</v>
      </c>
      <c r="G33" s="3">
        <v>1.496</v>
      </c>
      <c r="H33" s="3">
        <f t="shared" si="10"/>
        <v>9.4800000000000006E-3</v>
      </c>
      <c r="I33" s="24">
        <f>G33/E33</f>
        <v>0.20574886535552195</v>
      </c>
      <c r="J33" s="24">
        <f t="shared" si="6"/>
        <v>2.3891483607084373E-3</v>
      </c>
      <c r="K33" s="25">
        <f t="shared" si="7"/>
        <v>0.20461934937662363</v>
      </c>
      <c r="L33" s="25"/>
      <c r="M33" s="2">
        <v>-76</v>
      </c>
      <c r="N33" s="8">
        <f t="shared" si="3"/>
        <v>2.76</v>
      </c>
      <c r="O33" s="20">
        <f t="shared" si="8"/>
        <v>-1.3264502315156903</v>
      </c>
      <c r="P33" s="20">
        <f t="shared" si="8"/>
        <v>4.8171087355043489E-2</v>
      </c>
      <c r="Q33" s="23">
        <f t="shared" si="9"/>
        <v>-1.338750371943473</v>
      </c>
      <c r="R33" s="8"/>
    </row>
    <row r="34" spans="1:18">
      <c r="A34" s="5">
        <v>2000</v>
      </c>
      <c r="C34" s="8">
        <f t="shared" si="4"/>
        <v>12566.370614359172</v>
      </c>
      <c r="K34" s="6">
        <f t="shared" si="7"/>
        <v>8.4200023487454839E-2</v>
      </c>
      <c r="Q34" s="3">
        <f t="shared" si="9"/>
        <v>-1.4760231646215811</v>
      </c>
      <c r="R34" s="22"/>
    </row>
    <row r="35" spans="1:18">
      <c r="A35" s="5">
        <v>4000</v>
      </c>
      <c r="C35" s="8">
        <f t="shared" si="4"/>
        <v>25132.741228718343</v>
      </c>
      <c r="K35" s="6">
        <f t="shared" si="7"/>
        <v>4.026607804121219E-2</v>
      </c>
      <c r="Q35" s="3">
        <f t="shared" si="9"/>
        <v>-1.52552632536198</v>
      </c>
      <c r="R35" s="8"/>
    </row>
    <row r="36" spans="1:18">
      <c r="R36" s="8"/>
    </row>
    <row r="37" spans="1:18">
      <c r="R37" s="8"/>
    </row>
    <row r="41" spans="1:18" s="16" customForma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</row>
    <row r="45" spans="1:18" s="16" customForma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</row>
  </sheetData>
  <phoneticPr fontId="5" type="noConversion"/>
  <pageMargins left="0.75" right="0.75" top="1" bottom="1" header="0.4921259845" footer="0.4921259845"/>
  <pageSetup paperSize="9" scale="38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R10L100C1</vt:lpstr>
      <vt:lpstr>R50L100C05</vt:lpstr>
      <vt:lpstr>R50L100C1</vt:lpstr>
      <vt:lpstr>R50L100C5</vt:lpstr>
      <vt:lpstr>R100L100C05</vt:lpstr>
      <vt:lpstr>R100L100C1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 M Laffaille</dc:creator>
  <cp:keywords/>
  <dc:description>données fournies par de nombreux élèves de MPSI 2004/05 et 2007/08</dc:description>
  <cp:lastModifiedBy>Jean-Michel Laffaille</cp:lastModifiedBy>
  <cp:lastPrinted>2024-08-11T19:05:00Z</cp:lastPrinted>
  <dcterms:created xsi:type="dcterms:W3CDTF">2001-12-19T08:07:17Z</dcterms:created>
  <dcterms:modified xsi:type="dcterms:W3CDTF">2024-08-11T19:07:09Z</dcterms:modified>
  <cp:category/>
</cp:coreProperties>
</file>