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520" yWindow="420" windowWidth="22760" windowHeight="16160"/>
  </bookViews>
  <sheets>
    <sheet name="R50L70C05" sheetId="5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5" l="1"/>
  <c r="Q91" i="5"/>
  <c r="Q92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19" i="5"/>
  <c r="O20" i="5"/>
  <c r="N20" i="5"/>
  <c r="P20" i="5"/>
  <c r="O21" i="5"/>
  <c r="N21" i="5"/>
  <c r="P21" i="5"/>
  <c r="O22" i="5"/>
  <c r="N22" i="5"/>
  <c r="P22" i="5"/>
  <c r="O23" i="5"/>
  <c r="N23" i="5"/>
  <c r="P23" i="5"/>
  <c r="O24" i="5"/>
  <c r="N24" i="5"/>
  <c r="P24" i="5"/>
  <c r="O25" i="5"/>
  <c r="N25" i="5"/>
  <c r="P25" i="5"/>
  <c r="O26" i="5"/>
  <c r="N26" i="5"/>
  <c r="P26" i="5"/>
  <c r="O27" i="5"/>
  <c r="N27" i="5"/>
  <c r="P27" i="5"/>
  <c r="O28" i="5"/>
  <c r="N28" i="5"/>
  <c r="P28" i="5"/>
  <c r="O29" i="5"/>
  <c r="N29" i="5"/>
  <c r="P29" i="5"/>
  <c r="O30" i="5"/>
  <c r="N30" i="5"/>
  <c r="P30" i="5"/>
  <c r="O31" i="5"/>
  <c r="N31" i="5"/>
  <c r="P31" i="5"/>
  <c r="O32" i="5"/>
  <c r="N32" i="5"/>
  <c r="P32" i="5"/>
  <c r="O33" i="5"/>
  <c r="N33" i="5"/>
  <c r="P33" i="5"/>
  <c r="O34" i="5"/>
  <c r="N34" i="5"/>
  <c r="P34" i="5"/>
  <c r="O35" i="5"/>
  <c r="N35" i="5"/>
  <c r="P35" i="5"/>
  <c r="O36" i="5"/>
  <c r="N36" i="5"/>
  <c r="P36" i="5"/>
  <c r="O37" i="5"/>
  <c r="N37" i="5"/>
  <c r="P37" i="5"/>
  <c r="O38" i="5"/>
  <c r="N38" i="5"/>
  <c r="P38" i="5"/>
  <c r="O39" i="5"/>
  <c r="N39" i="5"/>
  <c r="P39" i="5"/>
  <c r="O40" i="5"/>
  <c r="N40" i="5"/>
  <c r="P40" i="5"/>
  <c r="O41" i="5"/>
  <c r="N41" i="5"/>
  <c r="P41" i="5"/>
  <c r="O42" i="5"/>
  <c r="N42" i="5"/>
  <c r="P42" i="5"/>
  <c r="O43" i="5"/>
  <c r="N43" i="5"/>
  <c r="P43" i="5"/>
  <c r="O44" i="5"/>
  <c r="N44" i="5"/>
  <c r="P44" i="5"/>
  <c r="O45" i="5"/>
  <c r="N45" i="5"/>
  <c r="P45" i="5"/>
  <c r="O46" i="5"/>
  <c r="N46" i="5"/>
  <c r="P46" i="5"/>
  <c r="O47" i="5"/>
  <c r="N47" i="5"/>
  <c r="P47" i="5"/>
  <c r="O48" i="5"/>
  <c r="N48" i="5"/>
  <c r="P48" i="5"/>
  <c r="O49" i="5"/>
  <c r="N49" i="5"/>
  <c r="P49" i="5"/>
  <c r="O50" i="5"/>
  <c r="N50" i="5"/>
  <c r="P50" i="5"/>
  <c r="O51" i="5"/>
  <c r="N51" i="5"/>
  <c r="P51" i="5"/>
  <c r="O52" i="5"/>
  <c r="N52" i="5"/>
  <c r="P52" i="5"/>
  <c r="O53" i="5"/>
  <c r="N53" i="5"/>
  <c r="P53" i="5"/>
  <c r="O54" i="5"/>
  <c r="N54" i="5"/>
  <c r="P54" i="5"/>
  <c r="O55" i="5"/>
  <c r="N55" i="5"/>
  <c r="P55" i="5"/>
  <c r="O56" i="5"/>
  <c r="N56" i="5"/>
  <c r="P56" i="5"/>
  <c r="O57" i="5"/>
  <c r="N57" i="5"/>
  <c r="P57" i="5"/>
  <c r="O58" i="5"/>
  <c r="N58" i="5"/>
  <c r="P58" i="5"/>
  <c r="O59" i="5"/>
  <c r="N59" i="5"/>
  <c r="P59" i="5"/>
  <c r="O60" i="5"/>
  <c r="N60" i="5"/>
  <c r="P60" i="5"/>
  <c r="O61" i="5"/>
  <c r="N61" i="5"/>
  <c r="P61" i="5"/>
  <c r="O62" i="5"/>
  <c r="N62" i="5"/>
  <c r="P62" i="5"/>
  <c r="O63" i="5"/>
  <c r="N63" i="5"/>
  <c r="P63" i="5"/>
  <c r="O64" i="5"/>
  <c r="N64" i="5"/>
  <c r="P64" i="5"/>
  <c r="O65" i="5"/>
  <c r="N65" i="5"/>
  <c r="P65" i="5"/>
  <c r="O66" i="5"/>
  <c r="N66" i="5"/>
  <c r="P66" i="5"/>
  <c r="O67" i="5"/>
  <c r="N67" i="5"/>
  <c r="P67" i="5"/>
  <c r="O68" i="5"/>
  <c r="N68" i="5"/>
  <c r="P68" i="5"/>
  <c r="O69" i="5"/>
  <c r="N69" i="5"/>
  <c r="P69" i="5"/>
  <c r="O70" i="5"/>
  <c r="N70" i="5"/>
  <c r="P70" i="5"/>
  <c r="O71" i="5"/>
  <c r="N71" i="5"/>
  <c r="P71" i="5"/>
  <c r="O72" i="5"/>
  <c r="N72" i="5"/>
  <c r="P72" i="5"/>
  <c r="O73" i="5"/>
  <c r="N73" i="5"/>
  <c r="P73" i="5"/>
  <c r="O74" i="5"/>
  <c r="N74" i="5"/>
  <c r="P74" i="5"/>
  <c r="O75" i="5"/>
  <c r="N75" i="5"/>
  <c r="P75" i="5"/>
  <c r="O76" i="5"/>
  <c r="N76" i="5"/>
  <c r="P76" i="5"/>
  <c r="O77" i="5"/>
  <c r="N77" i="5"/>
  <c r="P77" i="5"/>
  <c r="O78" i="5"/>
  <c r="N78" i="5"/>
  <c r="P78" i="5"/>
  <c r="O79" i="5"/>
  <c r="N79" i="5"/>
  <c r="P79" i="5"/>
  <c r="O80" i="5"/>
  <c r="N80" i="5"/>
  <c r="P80" i="5"/>
  <c r="O81" i="5"/>
  <c r="N81" i="5"/>
  <c r="P81" i="5"/>
  <c r="O82" i="5"/>
  <c r="N82" i="5"/>
  <c r="P82" i="5"/>
  <c r="O83" i="5"/>
  <c r="N83" i="5"/>
  <c r="P83" i="5"/>
  <c r="O84" i="5"/>
  <c r="N84" i="5"/>
  <c r="P84" i="5"/>
  <c r="O85" i="5"/>
  <c r="N85" i="5"/>
  <c r="P85" i="5"/>
  <c r="O86" i="5"/>
  <c r="N86" i="5"/>
  <c r="P86" i="5"/>
  <c r="O87" i="5"/>
  <c r="N87" i="5"/>
  <c r="P87" i="5"/>
  <c r="O88" i="5"/>
  <c r="N88" i="5"/>
  <c r="P88" i="5"/>
  <c r="O89" i="5"/>
  <c r="N89" i="5"/>
  <c r="P89" i="5"/>
  <c r="O90" i="5"/>
  <c r="N90" i="5"/>
  <c r="P90" i="5"/>
  <c r="N19" i="5"/>
  <c r="P19" i="5"/>
  <c r="O19" i="5"/>
  <c r="I60" i="5"/>
  <c r="K91" i="5"/>
  <c r="K92" i="5"/>
  <c r="C91" i="5"/>
  <c r="C92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19" i="5"/>
  <c r="E12" i="5"/>
  <c r="I20" i="5"/>
  <c r="J20" i="5"/>
  <c r="I21" i="5"/>
  <c r="J21" i="5"/>
  <c r="I22" i="5"/>
  <c r="J22" i="5"/>
  <c r="I23" i="5"/>
  <c r="J23" i="5"/>
  <c r="I24" i="5"/>
  <c r="J24" i="5"/>
  <c r="I25" i="5"/>
  <c r="J25" i="5"/>
  <c r="I26" i="5"/>
  <c r="J26" i="5"/>
  <c r="I27" i="5"/>
  <c r="J27" i="5"/>
  <c r="I28" i="5"/>
  <c r="J28" i="5"/>
  <c r="I29" i="5"/>
  <c r="J29" i="5"/>
  <c r="I30" i="5"/>
  <c r="J30" i="5"/>
  <c r="I31" i="5"/>
  <c r="J31" i="5"/>
  <c r="I32" i="5"/>
  <c r="J32" i="5"/>
  <c r="I33" i="5"/>
  <c r="J33" i="5"/>
  <c r="I34" i="5"/>
  <c r="J34" i="5"/>
  <c r="I35" i="5"/>
  <c r="J35" i="5"/>
  <c r="I36" i="5"/>
  <c r="J36" i="5"/>
  <c r="I37" i="5"/>
  <c r="J37" i="5"/>
  <c r="I38" i="5"/>
  <c r="J38" i="5"/>
  <c r="I39" i="5"/>
  <c r="J39" i="5"/>
  <c r="I40" i="5"/>
  <c r="J40" i="5"/>
  <c r="I41" i="5"/>
  <c r="J41" i="5"/>
  <c r="I42" i="5"/>
  <c r="J42" i="5"/>
  <c r="I43" i="5"/>
  <c r="J43" i="5"/>
  <c r="I44" i="5"/>
  <c r="J44" i="5"/>
  <c r="I45" i="5"/>
  <c r="J45" i="5"/>
  <c r="I46" i="5"/>
  <c r="J46" i="5"/>
  <c r="I47" i="5"/>
  <c r="J47" i="5"/>
  <c r="I48" i="5"/>
  <c r="J48" i="5"/>
  <c r="I49" i="5"/>
  <c r="J49" i="5"/>
  <c r="I50" i="5"/>
  <c r="J50" i="5"/>
  <c r="I51" i="5"/>
  <c r="J51" i="5"/>
  <c r="I52" i="5"/>
  <c r="J52" i="5"/>
  <c r="I53" i="5"/>
  <c r="J53" i="5"/>
  <c r="I54" i="5"/>
  <c r="J54" i="5"/>
  <c r="I55" i="5"/>
  <c r="J55" i="5"/>
  <c r="I56" i="5"/>
  <c r="J56" i="5"/>
  <c r="I57" i="5"/>
  <c r="J57" i="5"/>
  <c r="I58" i="5"/>
  <c r="J58" i="5"/>
  <c r="I59" i="5"/>
  <c r="J59" i="5"/>
  <c r="J60" i="5"/>
  <c r="I61" i="5"/>
  <c r="J61" i="5"/>
  <c r="I62" i="5"/>
  <c r="J62" i="5"/>
  <c r="I63" i="5"/>
  <c r="J63" i="5"/>
  <c r="I64" i="5"/>
  <c r="J64" i="5"/>
  <c r="I65" i="5"/>
  <c r="J65" i="5"/>
  <c r="I66" i="5"/>
  <c r="J66" i="5"/>
  <c r="I67" i="5"/>
  <c r="J67" i="5"/>
  <c r="I68" i="5"/>
  <c r="J68" i="5"/>
  <c r="I69" i="5"/>
  <c r="J69" i="5"/>
  <c r="I70" i="5"/>
  <c r="J70" i="5"/>
  <c r="I71" i="5"/>
  <c r="J71" i="5"/>
  <c r="I72" i="5"/>
  <c r="J72" i="5"/>
  <c r="I73" i="5"/>
  <c r="J73" i="5"/>
  <c r="I74" i="5"/>
  <c r="J74" i="5"/>
  <c r="I75" i="5"/>
  <c r="J75" i="5"/>
  <c r="I76" i="5"/>
  <c r="J76" i="5"/>
  <c r="I77" i="5"/>
  <c r="J77" i="5"/>
  <c r="I78" i="5"/>
  <c r="J78" i="5"/>
  <c r="I79" i="5"/>
  <c r="J79" i="5"/>
  <c r="I80" i="5"/>
  <c r="J80" i="5"/>
  <c r="I81" i="5"/>
  <c r="J81" i="5"/>
  <c r="I82" i="5"/>
  <c r="J82" i="5"/>
  <c r="I83" i="5"/>
  <c r="J83" i="5"/>
  <c r="I84" i="5"/>
  <c r="J84" i="5"/>
  <c r="I85" i="5"/>
  <c r="J85" i="5"/>
  <c r="I86" i="5"/>
  <c r="J86" i="5"/>
  <c r="I87" i="5"/>
  <c r="J87" i="5"/>
  <c r="I88" i="5"/>
  <c r="J88" i="5"/>
  <c r="I89" i="5"/>
  <c r="J89" i="5"/>
  <c r="I90" i="5"/>
  <c r="J90" i="5"/>
  <c r="J19" i="5"/>
  <c r="I19" i="5"/>
  <c r="C20" i="5"/>
  <c r="D20" i="5"/>
  <c r="C21" i="5"/>
  <c r="D21" i="5"/>
  <c r="C22" i="5"/>
  <c r="D22" i="5"/>
  <c r="C23" i="5"/>
  <c r="D23" i="5"/>
  <c r="C24" i="5"/>
  <c r="D24" i="5"/>
  <c r="C25" i="5"/>
  <c r="D25" i="5"/>
  <c r="C26" i="5"/>
  <c r="D26" i="5"/>
  <c r="C27" i="5"/>
  <c r="D27" i="5"/>
  <c r="C28" i="5"/>
  <c r="D28" i="5"/>
  <c r="C29" i="5"/>
  <c r="D29" i="5"/>
  <c r="C30" i="5"/>
  <c r="D30" i="5"/>
  <c r="C31" i="5"/>
  <c r="D31" i="5"/>
  <c r="C32" i="5"/>
  <c r="D32" i="5"/>
  <c r="C33" i="5"/>
  <c r="D33" i="5"/>
  <c r="C34" i="5"/>
  <c r="D34" i="5"/>
  <c r="C35" i="5"/>
  <c r="D35" i="5"/>
  <c r="C36" i="5"/>
  <c r="D36" i="5"/>
  <c r="C37" i="5"/>
  <c r="D37" i="5"/>
  <c r="C38" i="5"/>
  <c r="D38" i="5"/>
  <c r="C39" i="5"/>
  <c r="D39" i="5"/>
  <c r="C40" i="5"/>
  <c r="D40" i="5"/>
  <c r="C41" i="5"/>
  <c r="D41" i="5"/>
  <c r="C42" i="5"/>
  <c r="D42" i="5"/>
  <c r="C43" i="5"/>
  <c r="D43" i="5"/>
  <c r="C44" i="5"/>
  <c r="D44" i="5"/>
  <c r="C45" i="5"/>
  <c r="D45" i="5"/>
  <c r="C46" i="5"/>
  <c r="D46" i="5"/>
  <c r="C47" i="5"/>
  <c r="D47" i="5"/>
  <c r="C48" i="5"/>
  <c r="D48" i="5"/>
  <c r="C49" i="5"/>
  <c r="D49" i="5"/>
  <c r="C50" i="5"/>
  <c r="D50" i="5"/>
  <c r="C51" i="5"/>
  <c r="D51" i="5"/>
  <c r="C52" i="5"/>
  <c r="D52" i="5"/>
  <c r="C53" i="5"/>
  <c r="D53" i="5"/>
  <c r="C54" i="5"/>
  <c r="D54" i="5"/>
  <c r="C55" i="5"/>
  <c r="D55" i="5"/>
  <c r="C56" i="5"/>
  <c r="D56" i="5"/>
  <c r="C57" i="5"/>
  <c r="D57" i="5"/>
  <c r="C58" i="5"/>
  <c r="D58" i="5"/>
  <c r="C59" i="5"/>
  <c r="D59" i="5"/>
  <c r="C60" i="5"/>
  <c r="D60" i="5"/>
  <c r="C61" i="5"/>
  <c r="D61" i="5"/>
  <c r="C62" i="5"/>
  <c r="D62" i="5"/>
  <c r="C63" i="5"/>
  <c r="D63" i="5"/>
  <c r="C64" i="5"/>
  <c r="D64" i="5"/>
  <c r="C65" i="5"/>
  <c r="D65" i="5"/>
  <c r="C66" i="5"/>
  <c r="D66" i="5"/>
  <c r="C67" i="5"/>
  <c r="D67" i="5"/>
  <c r="C68" i="5"/>
  <c r="D68" i="5"/>
  <c r="C69" i="5"/>
  <c r="D69" i="5"/>
  <c r="C70" i="5"/>
  <c r="D70" i="5"/>
  <c r="C71" i="5"/>
  <c r="D71" i="5"/>
  <c r="C72" i="5"/>
  <c r="D72" i="5"/>
  <c r="C73" i="5"/>
  <c r="D73" i="5"/>
  <c r="C74" i="5"/>
  <c r="D74" i="5"/>
  <c r="C75" i="5"/>
  <c r="D75" i="5"/>
  <c r="C76" i="5"/>
  <c r="D76" i="5"/>
  <c r="C77" i="5"/>
  <c r="D77" i="5"/>
  <c r="C78" i="5"/>
  <c r="D78" i="5"/>
  <c r="C79" i="5"/>
  <c r="D79" i="5"/>
  <c r="C80" i="5"/>
  <c r="D80" i="5"/>
  <c r="C81" i="5"/>
  <c r="D81" i="5"/>
  <c r="C82" i="5"/>
  <c r="D82" i="5"/>
  <c r="C83" i="5"/>
  <c r="D83" i="5"/>
  <c r="C84" i="5"/>
  <c r="D84" i="5"/>
  <c r="C85" i="5"/>
  <c r="D85" i="5"/>
  <c r="C86" i="5"/>
  <c r="D86" i="5"/>
  <c r="C87" i="5"/>
  <c r="D87" i="5"/>
  <c r="C88" i="5"/>
  <c r="D88" i="5"/>
  <c r="C89" i="5"/>
  <c r="D89" i="5"/>
  <c r="C90" i="5"/>
  <c r="D90" i="5"/>
  <c r="D19" i="5"/>
  <c r="C19" i="5"/>
  <c r="H89" i="5"/>
  <c r="H90" i="5"/>
  <c r="H19" i="5"/>
  <c r="H20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F68" i="5"/>
  <c r="H68" i="5"/>
  <c r="F49" i="5"/>
  <c r="H49" i="5"/>
  <c r="F50" i="5"/>
  <c r="H50" i="5"/>
  <c r="F51" i="5"/>
  <c r="H51" i="5"/>
  <c r="F52" i="5"/>
  <c r="H52" i="5"/>
  <c r="F53" i="5"/>
  <c r="H53" i="5"/>
  <c r="F54" i="5"/>
  <c r="H54" i="5"/>
  <c r="F55" i="5"/>
  <c r="H55" i="5"/>
  <c r="F56" i="5"/>
  <c r="H56" i="5"/>
  <c r="F57" i="5"/>
  <c r="H57" i="5"/>
  <c r="F58" i="5"/>
  <c r="H58" i="5"/>
  <c r="F59" i="5"/>
  <c r="H59" i="5"/>
  <c r="F60" i="5"/>
  <c r="H60" i="5"/>
  <c r="F61" i="5"/>
  <c r="H61" i="5"/>
  <c r="F62" i="5"/>
  <c r="H62" i="5"/>
  <c r="F63" i="5"/>
  <c r="H63" i="5"/>
  <c r="F64" i="5"/>
  <c r="H64" i="5"/>
  <c r="F65" i="5"/>
  <c r="H65" i="5"/>
  <c r="F66" i="5"/>
  <c r="H66" i="5"/>
  <c r="F67" i="5"/>
  <c r="H67" i="5"/>
  <c r="F23" i="5"/>
  <c r="H23" i="5"/>
  <c r="F24" i="5"/>
  <c r="H24" i="5"/>
  <c r="F25" i="5"/>
  <c r="H25" i="5"/>
  <c r="F26" i="5"/>
  <c r="H26" i="5"/>
  <c r="F27" i="5"/>
  <c r="H27" i="5"/>
  <c r="F28" i="5"/>
  <c r="H28" i="5"/>
  <c r="F29" i="5"/>
  <c r="H29" i="5"/>
  <c r="F30" i="5"/>
  <c r="H30" i="5"/>
  <c r="F31" i="5"/>
  <c r="H31" i="5"/>
  <c r="F32" i="5"/>
  <c r="H32" i="5"/>
  <c r="F33" i="5"/>
  <c r="H33" i="5"/>
  <c r="F34" i="5"/>
  <c r="H34" i="5"/>
  <c r="F35" i="5"/>
  <c r="H35" i="5"/>
  <c r="F36" i="5"/>
  <c r="H36" i="5"/>
  <c r="F37" i="5"/>
  <c r="H37" i="5"/>
  <c r="F38" i="5"/>
  <c r="H38" i="5"/>
  <c r="F39" i="5"/>
  <c r="H39" i="5"/>
  <c r="F40" i="5"/>
  <c r="H40" i="5"/>
  <c r="F41" i="5"/>
  <c r="H41" i="5"/>
  <c r="F42" i="5"/>
  <c r="H42" i="5"/>
  <c r="F43" i="5"/>
  <c r="H43" i="5"/>
  <c r="F44" i="5"/>
  <c r="H44" i="5"/>
  <c r="F45" i="5"/>
  <c r="H45" i="5"/>
  <c r="F46" i="5"/>
  <c r="H46" i="5"/>
  <c r="F47" i="5"/>
  <c r="H47" i="5"/>
  <c r="F48" i="5"/>
  <c r="H48" i="5"/>
  <c r="F6" i="5"/>
  <c r="J6" i="5"/>
  <c r="F9" i="5"/>
  <c r="H21" i="5"/>
  <c r="H22" i="5"/>
  <c r="H77" i="5"/>
  <c r="H78" i="5"/>
  <c r="H79" i="5"/>
  <c r="H80" i="5"/>
  <c r="H81" i="5"/>
  <c r="H82" i="5"/>
  <c r="H83" i="5"/>
  <c r="H84" i="5"/>
  <c r="H85" i="5"/>
  <c r="H86" i="5"/>
  <c r="H87" i="5"/>
  <c r="H88" i="5"/>
  <c r="F79" i="5"/>
  <c r="F80" i="5"/>
  <c r="F81" i="5"/>
  <c r="F82" i="5"/>
  <c r="F83" i="5"/>
  <c r="F84" i="5"/>
  <c r="F85" i="5"/>
  <c r="F86" i="5"/>
  <c r="F87" i="5"/>
  <c r="F88" i="5"/>
  <c r="F89" i="5"/>
  <c r="F90" i="5"/>
  <c r="B90" i="5"/>
  <c r="H76" i="5"/>
  <c r="H70" i="5"/>
  <c r="H71" i="5"/>
  <c r="H72" i="5"/>
  <c r="H73" i="5"/>
  <c r="H74" i="5"/>
  <c r="H75" i="5"/>
  <c r="H69" i="5"/>
  <c r="F20" i="5"/>
  <c r="F21" i="5"/>
  <c r="F22" i="5"/>
  <c r="F69" i="5"/>
  <c r="F70" i="5"/>
  <c r="F71" i="5"/>
  <c r="F72" i="5"/>
  <c r="F73" i="5"/>
  <c r="F74" i="5"/>
  <c r="F75" i="5"/>
  <c r="F76" i="5"/>
  <c r="F77" i="5"/>
  <c r="F78" i="5"/>
  <c r="F19" i="5"/>
  <c r="B20" i="5"/>
  <c r="B21" i="5"/>
  <c r="B19" i="5"/>
</calcChain>
</file>

<file path=xl/sharedStrings.xml><?xml version="1.0" encoding="utf-8"?>
<sst xmlns="http://schemas.openxmlformats.org/spreadsheetml/2006/main" count="32" uniqueCount="18">
  <si>
    <t>N  (Hz)</t>
  </si>
  <si>
    <t>±</t>
  </si>
  <si>
    <r>
      <t>Circuit RLC série ; sortie aux bornes de la résistance R</t>
    </r>
    <r>
      <rPr>
        <vertAlign val="subscript"/>
        <sz val="14"/>
        <rFont val="Textile"/>
      </rPr>
      <t>0</t>
    </r>
  </si>
  <si>
    <t>Fonction de transfert : gain en tension</t>
  </si>
  <si>
    <t>H</t>
  </si>
  <si>
    <r>
      <t>H</t>
    </r>
    <r>
      <rPr>
        <b/>
        <vertAlign val="subscript"/>
        <sz val="10"/>
        <rFont val="Helvetica"/>
      </rPr>
      <t>Th</t>
    </r>
  </si>
  <si>
    <t>C  (µF)</t>
  </si>
  <si>
    <r>
      <t>r  (</t>
    </r>
    <r>
      <rPr>
        <b/>
        <sz val="10"/>
        <rFont val="Symbol"/>
      </rPr>
      <t>W</t>
    </r>
    <r>
      <rPr>
        <b/>
        <sz val="10"/>
        <rFont val="Helvetica"/>
      </rPr>
      <t>)</t>
    </r>
  </si>
  <si>
    <t>L  (mH)</t>
  </si>
  <si>
    <r>
      <rPr>
        <b/>
        <sz val="10"/>
        <rFont val="Symbol"/>
      </rPr>
      <t>w</t>
    </r>
    <r>
      <rPr>
        <b/>
        <vertAlign val="subscript"/>
        <sz val="10"/>
        <rFont val="Helvetica"/>
      </rPr>
      <t>r</t>
    </r>
    <r>
      <rPr>
        <b/>
        <sz val="10"/>
        <rFont val="Helvetica"/>
      </rPr>
      <t xml:space="preserve">  [rad/s]</t>
    </r>
  </si>
  <si>
    <r>
      <rPr>
        <b/>
        <sz val="10"/>
        <rFont val="Symbol"/>
      </rPr>
      <t>w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[rad/s]</t>
    </r>
  </si>
  <si>
    <r>
      <t>R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(</t>
    </r>
    <r>
      <rPr>
        <b/>
        <sz val="10"/>
        <rFont val="Symbol"/>
      </rPr>
      <t>W</t>
    </r>
    <r>
      <rPr>
        <b/>
        <sz val="10"/>
        <rFont val="Helvetica"/>
      </rPr>
      <t>)</t>
    </r>
  </si>
  <si>
    <t>U  (V)</t>
  </si>
  <si>
    <r>
      <t>U</t>
    </r>
    <r>
      <rPr>
        <b/>
        <vertAlign val="subscript"/>
        <sz val="10"/>
        <rFont val="Helvetica"/>
      </rPr>
      <t>R0</t>
    </r>
    <r>
      <rPr>
        <b/>
        <sz val="10"/>
        <rFont val="Helvetica"/>
      </rPr>
      <t xml:space="preserve">  (V)</t>
    </r>
  </si>
  <si>
    <r>
      <rPr>
        <b/>
        <sz val="10"/>
        <rFont val="Symbol"/>
      </rPr>
      <t>w</t>
    </r>
    <r>
      <rPr>
        <b/>
        <sz val="10"/>
        <rFont val="Helvetica"/>
      </rPr>
      <t xml:space="preserve">  [rad/s]</t>
    </r>
  </si>
  <si>
    <r>
      <rPr>
        <b/>
        <sz val="10"/>
        <rFont val="Symbol"/>
      </rPr>
      <t>f</t>
    </r>
    <r>
      <rPr>
        <b/>
        <sz val="10"/>
        <rFont val="Helvetica"/>
      </rPr>
      <t xml:space="preserve">  (°)</t>
    </r>
  </si>
  <si>
    <r>
      <rPr>
        <b/>
        <sz val="10"/>
        <rFont val="Symbol"/>
      </rPr>
      <t>f</t>
    </r>
    <r>
      <rPr>
        <b/>
        <sz val="10"/>
        <rFont val="Helvetica"/>
      </rPr>
      <t xml:space="preserve">  [rad]</t>
    </r>
  </si>
  <si>
    <r>
      <rPr>
        <b/>
        <sz val="10"/>
        <rFont val="Symbol"/>
      </rPr>
      <t>f</t>
    </r>
    <r>
      <rPr>
        <b/>
        <vertAlign val="subscript"/>
        <sz val="10"/>
        <rFont val="Helvetica"/>
      </rPr>
      <t>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</si>
</sst>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0.00000"/>
  </numFmts>
  <fonts count="11" x14ac:knownFonts="1">
    <font>
      <sz val="10"/>
      <name val="Helvetica"/>
    </font>
    <font>
      <b/>
      <sz val="10"/>
      <name val="Helvetica"/>
    </font>
    <font>
      <b/>
      <sz val="12"/>
      <name val="New York"/>
    </font>
    <font>
      <sz val="14"/>
      <name val="Textile"/>
    </font>
    <font>
      <vertAlign val="subscript"/>
      <sz val="14"/>
      <name val="Textile"/>
    </font>
    <font>
      <sz val="8"/>
      <name val="Helvetica"/>
    </font>
    <font>
      <sz val="18"/>
      <name val="Textile"/>
    </font>
    <font>
      <b/>
      <sz val="10"/>
      <name val="Symbol"/>
    </font>
    <font>
      <b/>
      <vertAlign val="subscript"/>
      <sz val="10"/>
      <name val="Helvetica"/>
    </font>
    <font>
      <sz val="10"/>
      <color indexed="11"/>
      <name val="Helvetica"/>
    </font>
    <font>
      <sz val="10"/>
      <color indexed="10"/>
      <name val="Helvetic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/>
    <xf numFmtId="0" fontId="6" fillId="0" borderId="0" xfId="0" applyFont="1"/>
    <xf numFmtId="0" fontId="1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'R50L70C05'!$C$19:$C$92</c:f>
              <c:numCache>
                <c:formatCode>0.0</c:formatCode>
                <c:ptCount val="74"/>
                <c:pt idx="0">
                  <c:v>314.7875838896973</c:v>
                </c:pt>
                <c:pt idx="1">
                  <c:v>441.2052722701505</c:v>
                </c:pt>
                <c:pt idx="2">
                  <c:v>567.6229606506039</c:v>
                </c:pt>
                <c:pt idx="3">
                  <c:v>693.6636579126263</c:v>
                </c:pt>
                <c:pt idx="4">
                  <c:v>819.9556825869359</c:v>
                </c:pt>
                <c:pt idx="5">
                  <c:v>946.2477072612456</c:v>
                </c:pt>
                <c:pt idx="6" formatCode="0">
                  <c:v>1073.168050466273</c:v>
                </c:pt>
                <c:pt idx="7" formatCode="0">
                  <c:v>1199.460075140583</c:v>
                </c:pt>
                <c:pt idx="8" formatCode="0">
                  <c:v>1325.752099814893</c:v>
                </c:pt>
                <c:pt idx="9" formatCode="0">
                  <c:v>1452.044124489202</c:v>
                </c:pt>
                <c:pt idx="10" formatCode="0">
                  <c:v>1578.336149163512</c:v>
                </c:pt>
                <c:pt idx="11" formatCode="0">
                  <c:v>1704.628173837822</c:v>
                </c:pt>
                <c:pt idx="12" formatCode="0">
                  <c:v>1831.548517042849</c:v>
                </c:pt>
                <c:pt idx="13" formatCode="0">
                  <c:v>1957.84054171716</c:v>
                </c:pt>
                <c:pt idx="14" formatCode="0">
                  <c:v>2084.132566391468</c:v>
                </c:pt>
                <c:pt idx="15" formatCode="0">
                  <c:v>2210.424591065779</c:v>
                </c:pt>
                <c:pt idx="16" formatCode="0">
                  <c:v>2336.716615740088</c:v>
                </c:pt>
                <c:pt idx="17" formatCode="0">
                  <c:v>2463.008640414398</c:v>
                </c:pt>
                <c:pt idx="18" formatCode="0">
                  <c:v>2589.300665088708</c:v>
                </c:pt>
                <c:pt idx="19" formatCode="0">
                  <c:v>2716.221008293735</c:v>
                </c:pt>
                <c:pt idx="20" formatCode="0">
                  <c:v>2842.513032968044</c:v>
                </c:pt>
                <c:pt idx="21" formatCode="0">
                  <c:v>2968.805057642354</c:v>
                </c:pt>
                <c:pt idx="22" formatCode="0">
                  <c:v>3095.097082316664</c:v>
                </c:pt>
                <c:pt idx="23" formatCode="0">
                  <c:v>3221.389106990974</c:v>
                </c:pt>
                <c:pt idx="24" formatCode="0">
                  <c:v>3347.681131665283</c:v>
                </c:pt>
                <c:pt idx="25" formatCode="0">
                  <c:v>3474.601474870311</c:v>
                </c:pt>
                <c:pt idx="26" formatCode="0">
                  <c:v>3600.893499544621</c:v>
                </c:pt>
                <c:pt idx="27" formatCode="0">
                  <c:v>3727.185524218931</c:v>
                </c:pt>
                <c:pt idx="28" formatCode="0">
                  <c:v>3853.47754889324</c:v>
                </c:pt>
                <c:pt idx="29" formatCode="0">
                  <c:v>3979.76957356755</c:v>
                </c:pt>
                <c:pt idx="30" formatCode="0">
                  <c:v>4106.06159824186</c:v>
                </c:pt>
                <c:pt idx="31" formatCode="0">
                  <c:v>4232.981941446887</c:v>
                </c:pt>
                <c:pt idx="32" formatCode="0">
                  <c:v>4359.273966121196</c:v>
                </c:pt>
                <c:pt idx="33" formatCode="0">
                  <c:v>4485.565990795506</c:v>
                </c:pt>
                <c:pt idx="34" formatCode="0">
                  <c:v>4611.858015469816</c:v>
                </c:pt>
                <c:pt idx="35" formatCode="0">
                  <c:v>4738.150040144126</c:v>
                </c:pt>
                <c:pt idx="36" formatCode="0">
                  <c:v>4864.442064818436</c:v>
                </c:pt>
                <c:pt idx="37" formatCode="0">
                  <c:v>4991.362408023463</c:v>
                </c:pt>
                <c:pt idx="38" formatCode="0">
                  <c:v>5117.654432697772</c:v>
                </c:pt>
                <c:pt idx="39" formatCode="0">
                  <c:v>5243.946457372082</c:v>
                </c:pt>
                <c:pt idx="40" formatCode="0">
                  <c:v>5370.238482046393</c:v>
                </c:pt>
                <c:pt idx="41" formatCode="0">
                  <c:v>5433.698653648906</c:v>
                </c:pt>
                <c:pt idx="42" formatCode="0">
                  <c:v>5496.530506720702</c:v>
                </c:pt>
                <c:pt idx="43" formatCode="0">
                  <c:v>5559.990678323215</c:v>
                </c:pt>
                <c:pt idx="44" formatCode="0">
                  <c:v>5622.82253139501</c:v>
                </c:pt>
                <c:pt idx="45" formatCode="0">
                  <c:v>5749.74287460004</c:v>
                </c:pt>
                <c:pt idx="46" formatCode="0">
                  <c:v>5876.034899274349</c:v>
                </c:pt>
                <c:pt idx="47" formatCode="0">
                  <c:v>6002.326923948658</c:v>
                </c:pt>
                <c:pt idx="48" formatCode="0">
                  <c:v>6128.618948622968</c:v>
                </c:pt>
                <c:pt idx="49" formatCode="0">
                  <c:v>6254.910973297278</c:v>
                </c:pt>
                <c:pt idx="50" formatCode="0">
                  <c:v>6377.43308678728</c:v>
                </c:pt>
                <c:pt idx="51" formatCode="0">
                  <c:v>6503.096792930872</c:v>
                </c:pt>
                <c:pt idx="52" formatCode="0">
                  <c:v>6628.760499074463</c:v>
                </c:pt>
                <c:pt idx="53" formatCode="0">
                  <c:v>6760.707390525235</c:v>
                </c:pt>
                <c:pt idx="54" formatCode="0">
                  <c:v>6949.202949740622</c:v>
                </c:pt>
                <c:pt idx="55" formatCode="0">
                  <c:v>7137.69850895601</c:v>
                </c:pt>
                <c:pt idx="56" formatCode="0">
                  <c:v>7326.194068171397</c:v>
                </c:pt>
                <c:pt idx="57" formatCode="0">
                  <c:v>7495.840071465246</c:v>
                </c:pt>
                <c:pt idx="58" formatCode="0">
                  <c:v>7703.185186602172</c:v>
                </c:pt>
                <c:pt idx="59" formatCode="0">
                  <c:v>7897.96393112474</c:v>
                </c:pt>
                <c:pt idx="60" formatCode="0">
                  <c:v>8086.459490340128</c:v>
                </c:pt>
                <c:pt idx="61" formatCode="0">
                  <c:v>8274.955049555516</c:v>
                </c:pt>
                <c:pt idx="62" formatCode="0">
                  <c:v>8526.282461842698</c:v>
                </c:pt>
                <c:pt idx="63" formatCode="0">
                  <c:v>8777.60987412988</c:v>
                </c:pt>
                <c:pt idx="64" formatCode="0">
                  <c:v>9035.220471724245</c:v>
                </c:pt>
                <c:pt idx="65" formatCode="0">
                  <c:v>9286.547884011428</c:v>
                </c:pt>
                <c:pt idx="66" formatCode="0">
                  <c:v>9726.370855514</c:v>
                </c:pt>
                <c:pt idx="67" formatCode="0">
                  <c:v>10046.81330618016</c:v>
                </c:pt>
                <c:pt idx="68" formatCode="0">
                  <c:v>10675.13183689812</c:v>
                </c:pt>
                <c:pt idx="69" formatCode="0">
                  <c:v>11309.73355292326</c:v>
                </c:pt>
                <c:pt idx="70" formatCode="0">
                  <c:v>11938.05208364121</c:v>
                </c:pt>
                <c:pt idx="71" formatCode="0">
                  <c:v>12572.65379966635</c:v>
                </c:pt>
                <c:pt idx="72" formatCode="0">
                  <c:v>25132.74122871834</c:v>
                </c:pt>
                <c:pt idx="73" formatCode="0">
                  <c:v>50265.48245743668</c:v>
                </c:pt>
              </c:numCache>
            </c:numRef>
          </c:xVal>
          <c:yVal>
            <c:numRef>
              <c:f>'R50L70C05'!$K$19:$K$92</c:f>
              <c:numCache>
                <c:formatCode>0.0000</c:formatCode>
                <c:ptCount val="74"/>
                <c:pt idx="0">
                  <c:v>0.00729267193696361</c:v>
                </c:pt>
                <c:pt idx="1">
                  <c:v>0.0102543476846492</c:v>
                </c:pt>
                <c:pt idx="2">
                  <c:v>0.0132495172931859</c:v>
                </c:pt>
                <c:pt idx="3">
                  <c:v>0.0162792555554642</c:v>
                </c:pt>
                <c:pt idx="4">
                  <c:v>0.0193692479895184</c:v>
                </c:pt>
                <c:pt idx="5">
                  <c:v>0.0225247691885097</c:v>
                </c:pt>
                <c:pt idx="6">
                  <c:v>0.0257741393977583</c:v>
                </c:pt>
                <c:pt idx="7">
                  <c:v>0.0290981756628221</c:v>
                </c:pt>
                <c:pt idx="8">
                  <c:v>0.0325267962339791</c:v>
                </c:pt>
                <c:pt idx="9">
                  <c:v>0.0360753477922387</c:v>
                </c:pt>
                <c:pt idx="10">
                  <c:v>0.0397607371333661</c:v>
                </c:pt>
                <c:pt idx="11">
                  <c:v>0.0436017247081274</c:v>
                </c:pt>
                <c:pt idx="12">
                  <c:v>0.04763974105549</c:v>
                </c:pt>
                <c:pt idx="13">
                  <c:v>0.0518584953823062</c:v>
                </c:pt>
                <c:pt idx="14">
                  <c:v>0.0563042482174417</c:v>
                </c:pt>
                <c:pt idx="15">
                  <c:v>0.0610074738403834</c:v>
                </c:pt>
                <c:pt idx="16">
                  <c:v>0.066003149466894</c:v>
                </c:pt>
                <c:pt idx="17">
                  <c:v>0.0713316916215014</c:v>
                </c:pt>
                <c:pt idx="18">
                  <c:v>0.0770401241332694</c:v>
                </c:pt>
                <c:pt idx="19">
                  <c:v>0.083215303067431</c:v>
                </c:pt>
                <c:pt idx="20">
                  <c:v>0.089861427844195</c:v>
                </c:pt>
                <c:pt idx="21">
                  <c:v>0.097085374287078</c:v>
                </c:pt>
                <c:pt idx="22">
                  <c:v>0.104980012414601</c:v>
                </c:pt>
                <c:pt idx="23">
                  <c:v>0.113657681152618</c:v>
                </c:pt>
                <c:pt idx="24">
                  <c:v>0.123255515880616</c:v>
                </c:pt>
                <c:pt idx="25">
                  <c:v>0.133998780704858</c:v>
                </c:pt>
                <c:pt idx="26">
                  <c:v>0.14599264095749</c:v>
                </c:pt>
                <c:pt idx="27">
                  <c:v>0.159552842174914</c:v>
                </c:pt>
                <c:pt idx="28">
                  <c:v>0.175017538981538</c:v>
                </c:pt>
                <c:pt idx="29">
                  <c:v>0.192822757790552</c:v>
                </c:pt>
                <c:pt idx="30">
                  <c:v>0.213537588191632</c:v>
                </c:pt>
                <c:pt idx="31">
                  <c:v>0.238045351894501</c:v>
                </c:pt>
                <c:pt idx="32">
                  <c:v>0.267109619529936</c:v>
                </c:pt>
                <c:pt idx="33">
                  <c:v>0.302183631714079</c:v>
                </c:pt>
                <c:pt idx="34">
                  <c:v>0.345047973988796</c:v>
                </c:pt>
                <c:pt idx="35">
                  <c:v>0.39797858177191</c:v>
                </c:pt>
                <c:pt idx="36">
                  <c:v>0.463561147429045</c:v>
                </c:pt>
                <c:pt idx="37">
                  <c:v>0.544091174286707</c:v>
                </c:pt>
                <c:pt idx="38">
                  <c:v>0.636529399853558</c:v>
                </c:pt>
                <c:pt idx="39">
                  <c:v>0.727559306234738</c:v>
                </c:pt>
                <c:pt idx="40">
                  <c:v>0.786468284761237</c:v>
                </c:pt>
                <c:pt idx="41">
                  <c:v>0.793381186532459</c:v>
                </c:pt>
                <c:pt idx="42">
                  <c:v>0.783428449689989</c:v>
                </c:pt>
                <c:pt idx="43">
                  <c:v>0.75873786851982</c:v>
                </c:pt>
                <c:pt idx="44">
                  <c:v>0.724018155627908</c:v>
                </c:pt>
                <c:pt idx="45">
                  <c:v>0.640457061060993</c:v>
                </c:pt>
                <c:pt idx="46">
                  <c:v>0.559061243354867</c:v>
                </c:pt>
                <c:pt idx="47">
                  <c:v>0.489074718975442</c:v>
                </c:pt>
                <c:pt idx="48">
                  <c:v>0.431561281099062</c:v>
                </c:pt>
                <c:pt idx="49">
                  <c:v>0.384782853671864</c:v>
                </c:pt>
                <c:pt idx="50">
                  <c:v>0.347612947716753</c:v>
                </c:pt>
                <c:pt idx="51">
                  <c:v>0.316070709327887</c:v>
                </c:pt>
                <c:pt idx="52">
                  <c:v>0.289741610317518</c:v>
                </c:pt>
                <c:pt idx="53">
                  <c:v>0.266488738532143</c:v>
                </c:pt>
                <c:pt idx="54">
                  <c:v>0.239236273369791</c:v>
                </c:pt>
                <c:pt idx="55">
                  <c:v>0.21724618025175</c:v>
                </c:pt>
                <c:pt idx="56">
                  <c:v>0.199156229397559</c:v>
                </c:pt>
                <c:pt idx="57">
                  <c:v>0.185425575397069</c:v>
                </c:pt>
                <c:pt idx="58">
                  <c:v>0.171185195318347</c:v>
                </c:pt>
                <c:pt idx="59">
                  <c:v>0.159812505235347</c:v>
                </c:pt>
                <c:pt idx="60">
                  <c:v>0.150274110403114</c:v>
                </c:pt>
                <c:pt idx="61">
                  <c:v>0.141907630201409</c:v>
                </c:pt>
                <c:pt idx="62">
                  <c:v>0.132226494465112</c:v>
                </c:pt>
                <c:pt idx="63">
                  <c:v>0.123900228331516</c:v>
                </c:pt>
                <c:pt idx="64">
                  <c:v>0.116489394287669</c:v>
                </c:pt>
                <c:pt idx="65">
                  <c:v>0.110148916092477</c:v>
                </c:pt>
                <c:pt idx="66">
                  <c:v>0.100719113407351</c:v>
                </c:pt>
                <c:pt idx="67">
                  <c:v>0.0949027177613608</c:v>
                </c:pt>
                <c:pt idx="68">
                  <c:v>0.0854185579381682</c:v>
                </c:pt>
                <c:pt idx="69">
                  <c:v>0.07775059867974</c:v>
                </c:pt>
                <c:pt idx="70">
                  <c:v>0.0715203307675563</c:v>
                </c:pt>
                <c:pt idx="71">
                  <c:v>0.0662514105860402</c:v>
                </c:pt>
                <c:pt idx="72">
                  <c:v>0.0283665060960394</c:v>
                </c:pt>
                <c:pt idx="73">
                  <c:v>0.0136880749570521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41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3"/>
            <c:marker>
              <c:symbol val="diamond"/>
              <c:size val="4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xVal>
            <c:numRef>
              <c:f>'R50L70C05'!$C$19:$C$87</c:f>
              <c:numCache>
                <c:formatCode>0.0</c:formatCode>
                <c:ptCount val="69"/>
                <c:pt idx="0">
                  <c:v>314.7875838896973</c:v>
                </c:pt>
                <c:pt idx="1">
                  <c:v>441.2052722701505</c:v>
                </c:pt>
                <c:pt idx="2">
                  <c:v>567.6229606506039</c:v>
                </c:pt>
                <c:pt idx="3">
                  <c:v>693.6636579126263</c:v>
                </c:pt>
                <c:pt idx="4">
                  <c:v>819.9556825869359</c:v>
                </c:pt>
                <c:pt idx="5">
                  <c:v>946.2477072612456</c:v>
                </c:pt>
                <c:pt idx="6" formatCode="0">
                  <c:v>1073.168050466273</c:v>
                </c:pt>
                <c:pt idx="7" formatCode="0">
                  <c:v>1199.460075140583</c:v>
                </c:pt>
                <c:pt idx="8" formatCode="0">
                  <c:v>1325.752099814893</c:v>
                </c:pt>
                <c:pt idx="9" formatCode="0">
                  <c:v>1452.044124489202</c:v>
                </c:pt>
                <c:pt idx="10" formatCode="0">
                  <c:v>1578.336149163512</c:v>
                </c:pt>
                <c:pt idx="11" formatCode="0">
                  <c:v>1704.628173837822</c:v>
                </c:pt>
                <c:pt idx="12" formatCode="0">
                  <c:v>1831.548517042849</c:v>
                </c:pt>
                <c:pt idx="13" formatCode="0">
                  <c:v>1957.84054171716</c:v>
                </c:pt>
                <c:pt idx="14" formatCode="0">
                  <c:v>2084.132566391468</c:v>
                </c:pt>
                <c:pt idx="15" formatCode="0">
                  <c:v>2210.424591065779</c:v>
                </c:pt>
                <c:pt idx="16" formatCode="0">
                  <c:v>2336.716615740088</c:v>
                </c:pt>
                <c:pt idx="17" formatCode="0">
                  <c:v>2463.008640414398</c:v>
                </c:pt>
                <c:pt idx="18" formatCode="0">
                  <c:v>2589.300665088708</c:v>
                </c:pt>
                <c:pt idx="19" formatCode="0">
                  <c:v>2716.221008293735</c:v>
                </c:pt>
                <c:pt idx="20" formatCode="0">
                  <c:v>2842.513032968044</c:v>
                </c:pt>
                <c:pt idx="21" formatCode="0">
                  <c:v>2968.805057642354</c:v>
                </c:pt>
                <c:pt idx="22" formatCode="0">
                  <c:v>3095.097082316664</c:v>
                </c:pt>
                <c:pt idx="23" formatCode="0">
                  <c:v>3221.389106990974</c:v>
                </c:pt>
                <c:pt idx="24" formatCode="0">
                  <c:v>3347.681131665283</c:v>
                </c:pt>
                <c:pt idx="25" formatCode="0">
                  <c:v>3474.601474870311</c:v>
                </c:pt>
                <c:pt idx="26" formatCode="0">
                  <c:v>3600.893499544621</c:v>
                </c:pt>
                <c:pt idx="27" formatCode="0">
                  <c:v>3727.185524218931</c:v>
                </c:pt>
                <c:pt idx="28" formatCode="0">
                  <c:v>3853.47754889324</c:v>
                </c:pt>
                <c:pt idx="29" formatCode="0">
                  <c:v>3979.76957356755</c:v>
                </c:pt>
                <c:pt idx="30" formatCode="0">
                  <c:v>4106.06159824186</c:v>
                </c:pt>
                <c:pt idx="31" formatCode="0">
                  <c:v>4232.981941446887</c:v>
                </c:pt>
                <c:pt idx="32" formatCode="0">
                  <c:v>4359.273966121196</c:v>
                </c:pt>
                <c:pt idx="33" formatCode="0">
                  <c:v>4485.565990795506</c:v>
                </c:pt>
                <c:pt idx="34" formatCode="0">
                  <c:v>4611.858015469816</c:v>
                </c:pt>
                <c:pt idx="35" formatCode="0">
                  <c:v>4738.150040144126</c:v>
                </c:pt>
                <c:pt idx="36" formatCode="0">
                  <c:v>4864.442064818436</c:v>
                </c:pt>
                <c:pt idx="37" formatCode="0">
                  <c:v>4991.362408023463</c:v>
                </c:pt>
                <c:pt idx="38" formatCode="0">
                  <c:v>5117.654432697772</c:v>
                </c:pt>
                <c:pt idx="39" formatCode="0">
                  <c:v>5243.946457372082</c:v>
                </c:pt>
                <c:pt idx="40" formatCode="0">
                  <c:v>5370.238482046393</c:v>
                </c:pt>
                <c:pt idx="41" formatCode="0">
                  <c:v>5433.698653648906</c:v>
                </c:pt>
                <c:pt idx="42" formatCode="0">
                  <c:v>5496.530506720702</c:v>
                </c:pt>
                <c:pt idx="43" formatCode="0">
                  <c:v>5559.990678323215</c:v>
                </c:pt>
                <c:pt idx="44" formatCode="0">
                  <c:v>5622.82253139501</c:v>
                </c:pt>
                <c:pt idx="45" formatCode="0">
                  <c:v>5749.74287460004</c:v>
                </c:pt>
                <c:pt idx="46" formatCode="0">
                  <c:v>5876.034899274349</c:v>
                </c:pt>
                <c:pt idx="47" formatCode="0">
                  <c:v>6002.326923948658</c:v>
                </c:pt>
                <c:pt idx="48" formatCode="0">
                  <c:v>6128.618948622968</c:v>
                </c:pt>
                <c:pt idx="49" formatCode="0">
                  <c:v>6254.910973297278</c:v>
                </c:pt>
                <c:pt idx="50" formatCode="0">
                  <c:v>6377.43308678728</c:v>
                </c:pt>
                <c:pt idx="51" formatCode="0">
                  <c:v>6503.096792930872</c:v>
                </c:pt>
                <c:pt idx="52" formatCode="0">
                  <c:v>6628.760499074463</c:v>
                </c:pt>
                <c:pt idx="53" formatCode="0">
                  <c:v>6760.707390525235</c:v>
                </c:pt>
                <c:pt idx="54" formatCode="0">
                  <c:v>6949.202949740622</c:v>
                </c:pt>
                <c:pt idx="55" formatCode="0">
                  <c:v>7137.69850895601</c:v>
                </c:pt>
                <c:pt idx="56" formatCode="0">
                  <c:v>7326.194068171397</c:v>
                </c:pt>
                <c:pt idx="57" formatCode="0">
                  <c:v>7495.840071465246</c:v>
                </c:pt>
                <c:pt idx="58" formatCode="0">
                  <c:v>7703.185186602172</c:v>
                </c:pt>
                <c:pt idx="59" formatCode="0">
                  <c:v>7897.96393112474</c:v>
                </c:pt>
                <c:pt idx="60" formatCode="0">
                  <c:v>8086.459490340128</c:v>
                </c:pt>
                <c:pt idx="61" formatCode="0">
                  <c:v>8274.955049555516</c:v>
                </c:pt>
                <c:pt idx="62" formatCode="0">
                  <c:v>8526.282461842698</c:v>
                </c:pt>
                <c:pt idx="63" formatCode="0">
                  <c:v>8777.60987412988</c:v>
                </c:pt>
                <c:pt idx="64" formatCode="0">
                  <c:v>9035.220471724245</c:v>
                </c:pt>
                <c:pt idx="65" formatCode="0">
                  <c:v>9286.547884011428</c:v>
                </c:pt>
                <c:pt idx="66" formatCode="0">
                  <c:v>9726.370855514</c:v>
                </c:pt>
                <c:pt idx="67" formatCode="0">
                  <c:v>10046.81330618016</c:v>
                </c:pt>
                <c:pt idx="68" formatCode="0">
                  <c:v>10675.13183689812</c:v>
                </c:pt>
              </c:numCache>
            </c:numRef>
          </c:xVal>
          <c:yVal>
            <c:numRef>
              <c:f>'R50L70C05'!$I$19:$I$87</c:f>
              <c:numCache>
                <c:formatCode>0.00000</c:formatCode>
                <c:ptCount val="69"/>
                <c:pt idx="0">
                  <c:v>0.00707749627421758</c:v>
                </c:pt>
                <c:pt idx="1">
                  <c:v>0.00995084897229669</c:v>
                </c:pt>
                <c:pt idx="2">
                  <c:v>0.0128556532101892</c:v>
                </c:pt>
                <c:pt idx="3">
                  <c:v>0.0157983318439082</c:v>
                </c:pt>
                <c:pt idx="4">
                  <c:v>0.0187961859356377</c:v>
                </c:pt>
                <c:pt idx="5">
                  <c:v>0.0218611235285352</c:v>
                </c:pt>
                <c:pt idx="6">
                  <c:v>0.0249828588463258</c:v>
                </c:pt>
                <c:pt idx="7">
                  <c:v>0.0281872391174717</c:v>
                </c:pt>
                <c:pt idx="8">
                  <c:v>0.0314933611815605</c:v>
                </c:pt>
                <c:pt idx="9">
                  <c:v>0.0349007314524556</c:v>
                </c:pt>
                <c:pt idx="10">
                  <c:v>0.0384408602150538</c:v>
                </c:pt>
                <c:pt idx="11">
                  <c:v>0.0421036904228298</c:v>
                </c:pt>
                <c:pt idx="12">
                  <c:v>0.0459709971595156</c:v>
                </c:pt>
                <c:pt idx="13">
                  <c:v>0.05</c:v>
                </c:pt>
                <c:pt idx="14">
                  <c:v>0.05424591882582</c:v>
                </c:pt>
                <c:pt idx="15">
                  <c:v>0.058701843801529</c:v>
                </c:pt>
                <c:pt idx="16">
                  <c:v>0.0634794356049234</c:v>
                </c:pt>
                <c:pt idx="17">
                  <c:v>0.0685001502855425</c:v>
                </c:pt>
                <c:pt idx="18">
                  <c:v>0.0739123889808821</c:v>
                </c:pt>
                <c:pt idx="19">
                  <c:v>0.079692446856626</c:v>
                </c:pt>
                <c:pt idx="20">
                  <c:v>0.0859235764990182</c:v>
                </c:pt>
                <c:pt idx="21" formatCode="0.0000">
                  <c:v>0.0926733272782319</c:v>
                </c:pt>
                <c:pt idx="22" formatCode="0.0000">
                  <c:v>0.0988162088329033</c:v>
                </c:pt>
                <c:pt idx="23" formatCode="0.0000">
                  <c:v>0.107993300852619</c:v>
                </c:pt>
                <c:pt idx="24" formatCode="0.0000">
                  <c:v>0.116888277548525</c:v>
                </c:pt>
                <c:pt idx="25" formatCode="0.0000">
                  <c:v>0.126672805402087</c:v>
                </c:pt>
                <c:pt idx="26" formatCode="0.0000">
                  <c:v>0.137633081314612</c:v>
                </c:pt>
                <c:pt idx="27" formatCode="0.0000">
                  <c:v>0.149821511718144</c:v>
                </c:pt>
                <c:pt idx="28" formatCode="0.0000">
                  <c:v>0.16372027534418</c:v>
                </c:pt>
                <c:pt idx="29" formatCode="0.0000">
                  <c:v>0.179535765040265</c:v>
                </c:pt>
                <c:pt idx="30" formatCode="0.0000">
                  <c:v>0.197810802173218</c:v>
                </c:pt>
                <c:pt idx="31" formatCode="0.0000">
                  <c:v>0.219023678235485</c:v>
                </c:pt>
                <c:pt idx="32" formatCode="0.0000">
                  <c:v>0.243961671898232</c:v>
                </c:pt>
                <c:pt idx="33" formatCode="0.0000">
                  <c:v>0.273760784977161</c:v>
                </c:pt>
                <c:pt idx="34" formatCode="0.0000">
                  <c:v>0.309626787582839</c:v>
                </c:pt>
                <c:pt idx="35" formatCode="0.0000">
                  <c:v>0.353257122119397</c:v>
                </c:pt>
                <c:pt idx="36" formatCode="0.0000">
                  <c:v>0.405957609318312</c:v>
                </c:pt>
                <c:pt idx="37" formatCode="0.0000">
                  <c:v>0.471798004479739</c:v>
                </c:pt>
                <c:pt idx="38" formatCode="0.0000">
                  <c:v>0.550297160466652</c:v>
                </c:pt>
                <c:pt idx="39" formatCode="0.0000">
                  <c:v>0.637802830414968</c:v>
                </c:pt>
                <c:pt idx="40" formatCode="0.0000">
                  <c:v>0.719025401762571</c:v>
                </c:pt>
                <c:pt idx="41" formatCode="0.000">
                  <c:v>0.748069241011984</c:v>
                </c:pt>
                <c:pt idx="42" formatCode="0.0000">
                  <c:v>0.764054054054054</c:v>
                </c:pt>
                <c:pt idx="43" formatCode="0.000">
                  <c:v>0.764944549634839</c:v>
                </c:pt>
                <c:pt idx="44" formatCode="0.0000">
                  <c:v>0.751269035532995</c:v>
                </c:pt>
                <c:pt idx="45" formatCode="0.0000">
                  <c:v>0.691180187010361</c:v>
                </c:pt>
                <c:pt idx="46" formatCode="0.0000">
                  <c:v>0.612948627726953</c:v>
                </c:pt>
                <c:pt idx="47" formatCode="0.0000">
                  <c:v>0.537690631808279</c:v>
                </c:pt>
                <c:pt idx="48" formatCode="0.0000">
                  <c:v>0.472823865958316</c:v>
                </c:pt>
                <c:pt idx="49" formatCode="0.0000">
                  <c:v>0.419073463849583</c:v>
                </c:pt>
                <c:pt idx="50" formatCode="0.0000">
                  <c:v>0.375278810408922</c:v>
                </c:pt>
                <c:pt idx="51" formatCode="0.0000">
                  <c:v>0.339885016169601</c:v>
                </c:pt>
                <c:pt idx="52" formatCode="0.0000">
                  <c:v>0.309702797202797</c:v>
                </c:pt>
                <c:pt idx="53" formatCode="0.0000">
                  <c:v>0.284499572284003</c:v>
                </c:pt>
                <c:pt idx="54" formatCode="0.0000">
                  <c:v>0.25362028695362</c:v>
                </c:pt>
                <c:pt idx="55" formatCode="0.0000">
                  <c:v>0.228891798985104</c:v>
                </c:pt>
                <c:pt idx="56" formatCode="0.0000">
                  <c:v>0.208828276307295</c:v>
                </c:pt>
                <c:pt idx="57" formatCode="0.0000">
                  <c:v>0.192101483963619</c:v>
                </c:pt>
                <c:pt idx="58" formatCode="0.0000">
                  <c:v>0.1780395256917</c:v>
                </c:pt>
                <c:pt idx="59" formatCode="0.0000">
                  <c:v>0.166002197457228</c:v>
                </c:pt>
                <c:pt idx="60" formatCode="0.0000">
                  <c:v>0.155649188514357</c:v>
                </c:pt>
                <c:pt idx="61" formatCode="0.0000">
                  <c:v>0.146614906832298</c:v>
                </c:pt>
                <c:pt idx="62" formatCode="0.0000">
                  <c:v>0.136200772200772</c:v>
                </c:pt>
                <c:pt idx="63" formatCode="0.0000">
                  <c:v>0.127264339535599</c:v>
                </c:pt>
                <c:pt idx="64" formatCode="0.0000">
                  <c:v>0.119564884326643</c:v>
                </c:pt>
                <c:pt idx="65" formatCode="0.0000">
                  <c:v>0.112849503437739</c:v>
                </c:pt>
                <c:pt idx="66" formatCode="0.0000">
                  <c:v>0.102860620815581</c:v>
                </c:pt>
                <c:pt idx="67" formatCode="0.0000">
                  <c:v>0.0968417856058305</c:v>
                </c:pt>
                <c:pt idx="68">
                  <c:v>0.0868835098335854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0.0730812994751823"/>
                  <c:y val="0.0866745115598413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'R50L70C05'!$C$88:$C$90</c:f>
              <c:numCache>
                <c:formatCode>0</c:formatCode>
                <c:ptCount val="3"/>
                <c:pt idx="0">
                  <c:v>11309.73355292326</c:v>
                </c:pt>
                <c:pt idx="1">
                  <c:v>11938.05208364121</c:v>
                </c:pt>
                <c:pt idx="2">
                  <c:v>12572.65379966635</c:v>
                </c:pt>
              </c:numCache>
            </c:numRef>
          </c:xVal>
          <c:yVal>
            <c:numRef>
              <c:f>'R50L70C05'!$I$88:$I$90</c:f>
              <c:numCache>
                <c:formatCode>0.00000</c:formatCode>
                <c:ptCount val="3"/>
                <c:pt idx="0">
                  <c:v>0.0789465741020223</c:v>
                </c:pt>
                <c:pt idx="1">
                  <c:v>0.0724548192771084</c:v>
                </c:pt>
                <c:pt idx="2">
                  <c:v>0.0670427196149218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41304"/>
        <c:axId val="2101748456"/>
      </c:scatterChart>
      <c:valAx>
        <c:axId val="2101741304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02675772"/>
              <c:y val="0.94260864760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1748456"/>
        <c:crosses val="autoZero"/>
        <c:crossBetween val="midCat"/>
      </c:valAx>
      <c:valAx>
        <c:axId val="2101748456"/>
        <c:scaling>
          <c:logBase val="10.0"/>
          <c:orientation val="minMax"/>
          <c:max val="1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205699951"/>
              <c:y val="0.459130404752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174130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'R50L70C05'!$C$19:$C$92</c:f>
              <c:numCache>
                <c:formatCode>0.0</c:formatCode>
                <c:ptCount val="74"/>
                <c:pt idx="0">
                  <c:v>314.7875838896973</c:v>
                </c:pt>
                <c:pt idx="1">
                  <c:v>441.2052722701505</c:v>
                </c:pt>
                <c:pt idx="2">
                  <c:v>567.6229606506039</c:v>
                </c:pt>
                <c:pt idx="3">
                  <c:v>693.6636579126263</c:v>
                </c:pt>
                <c:pt idx="4">
                  <c:v>819.9556825869359</c:v>
                </c:pt>
                <c:pt idx="5">
                  <c:v>946.2477072612456</c:v>
                </c:pt>
                <c:pt idx="6" formatCode="0">
                  <c:v>1073.168050466273</c:v>
                </c:pt>
                <c:pt idx="7" formatCode="0">
                  <c:v>1199.460075140583</c:v>
                </c:pt>
                <c:pt idx="8" formatCode="0">
                  <c:v>1325.752099814893</c:v>
                </c:pt>
                <c:pt idx="9" formatCode="0">
                  <c:v>1452.044124489202</c:v>
                </c:pt>
                <c:pt idx="10" formatCode="0">
                  <c:v>1578.336149163512</c:v>
                </c:pt>
                <c:pt idx="11" formatCode="0">
                  <c:v>1704.628173837822</c:v>
                </c:pt>
                <c:pt idx="12" formatCode="0">
                  <c:v>1831.548517042849</c:v>
                </c:pt>
                <c:pt idx="13" formatCode="0">
                  <c:v>1957.84054171716</c:v>
                </c:pt>
                <c:pt idx="14" formatCode="0">
                  <c:v>2084.132566391468</c:v>
                </c:pt>
                <c:pt idx="15" formatCode="0">
                  <c:v>2210.424591065779</c:v>
                </c:pt>
                <c:pt idx="16" formatCode="0">
                  <c:v>2336.716615740088</c:v>
                </c:pt>
                <c:pt idx="17" formatCode="0">
                  <c:v>2463.008640414398</c:v>
                </c:pt>
                <c:pt idx="18" formatCode="0">
                  <c:v>2589.300665088708</c:v>
                </c:pt>
                <c:pt idx="19" formatCode="0">
                  <c:v>2716.221008293735</c:v>
                </c:pt>
                <c:pt idx="20" formatCode="0">
                  <c:v>2842.513032968044</c:v>
                </c:pt>
                <c:pt idx="21" formatCode="0">
                  <c:v>2968.805057642354</c:v>
                </c:pt>
                <c:pt idx="22" formatCode="0">
                  <c:v>3095.097082316664</c:v>
                </c:pt>
                <c:pt idx="23" formatCode="0">
                  <c:v>3221.389106990974</c:v>
                </c:pt>
                <c:pt idx="24" formatCode="0">
                  <c:v>3347.681131665283</c:v>
                </c:pt>
                <c:pt idx="25" formatCode="0">
                  <c:v>3474.601474870311</c:v>
                </c:pt>
                <c:pt idx="26" formatCode="0">
                  <c:v>3600.893499544621</c:v>
                </c:pt>
                <c:pt idx="27" formatCode="0">
                  <c:v>3727.185524218931</c:v>
                </c:pt>
                <c:pt idx="28" formatCode="0">
                  <c:v>3853.47754889324</c:v>
                </c:pt>
                <c:pt idx="29" formatCode="0">
                  <c:v>3979.76957356755</c:v>
                </c:pt>
                <c:pt idx="30" formatCode="0">
                  <c:v>4106.06159824186</c:v>
                </c:pt>
                <c:pt idx="31" formatCode="0">
                  <c:v>4232.981941446887</c:v>
                </c:pt>
                <c:pt idx="32" formatCode="0">
                  <c:v>4359.273966121196</c:v>
                </c:pt>
                <c:pt idx="33" formatCode="0">
                  <c:v>4485.565990795506</c:v>
                </c:pt>
                <c:pt idx="34" formatCode="0">
                  <c:v>4611.858015469816</c:v>
                </c:pt>
                <c:pt idx="35" formatCode="0">
                  <c:v>4738.150040144126</c:v>
                </c:pt>
                <c:pt idx="36" formatCode="0">
                  <c:v>4864.442064818436</c:v>
                </c:pt>
                <c:pt idx="37" formatCode="0">
                  <c:v>4991.362408023463</c:v>
                </c:pt>
                <c:pt idx="38" formatCode="0">
                  <c:v>5117.654432697772</c:v>
                </c:pt>
                <c:pt idx="39" formatCode="0">
                  <c:v>5243.946457372082</c:v>
                </c:pt>
                <c:pt idx="40" formatCode="0">
                  <c:v>5370.238482046393</c:v>
                </c:pt>
                <c:pt idx="41" formatCode="0">
                  <c:v>5433.698653648906</c:v>
                </c:pt>
                <c:pt idx="42" formatCode="0">
                  <c:v>5496.530506720702</c:v>
                </c:pt>
                <c:pt idx="43" formatCode="0">
                  <c:v>5559.990678323215</c:v>
                </c:pt>
                <c:pt idx="44" formatCode="0">
                  <c:v>5622.82253139501</c:v>
                </c:pt>
                <c:pt idx="45" formatCode="0">
                  <c:v>5749.74287460004</c:v>
                </c:pt>
                <c:pt idx="46" formatCode="0">
                  <c:v>5876.034899274349</c:v>
                </c:pt>
                <c:pt idx="47" formatCode="0">
                  <c:v>6002.326923948658</c:v>
                </c:pt>
                <c:pt idx="48" formatCode="0">
                  <c:v>6128.618948622968</c:v>
                </c:pt>
                <c:pt idx="49" formatCode="0">
                  <c:v>6254.910973297278</c:v>
                </c:pt>
                <c:pt idx="50" formatCode="0">
                  <c:v>6377.43308678728</c:v>
                </c:pt>
                <c:pt idx="51" formatCode="0">
                  <c:v>6503.096792930872</c:v>
                </c:pt>
                <c:pt idx="52" formatCode="0">
                  <c:v>6628.760499074463</c:v>
                </c:pt>
                <c:pt idx="53" formatCode="0">
                  <c:v>6760.707390525235</c:v>
                </c:pt>
                <c:pt idx="54" formatCode="0">
                  <c:v>6949.202949740622</c:v>
                </c:pt>
                <c:pt idx="55" formatCode="0">
                  <c:v>7137.69850895601</c:v>
                </c:pt>
                <c:pt idx="56" formatCode="0">
                  <c:v>7326.194068171397</c:v>
                </c:pt>
                <c:pt idx="57" formatCode="0">
                  <c:v>7495.840071465246</c:v>
                </c:pt>
                <c:pt idx="58" formatCode="0">
                  <c:v>7703.185186602172</c:v>
                </c:pt>
                <c:pt idx="59" formatCode="0">
                  <c:v>7897.96393112474</c:v>
                </c:pt>
                <c:pt idx="60" formatCode="0">
                  <c:v>8086.459490340128</c:v>
                </c:pt>
                <c:pt idx="61" formatCode="0">
                  <c:v>8274.955049555516</c:v>
                </c:pt>
                <c:pt idx="62" formatCode="0">
                  <c:v>8526.282461842698</c:v>
                </c:pt>
                <c:pt idx="63" formatCode="0">
                  <c:v>8777.60987412988</c:v>
                </c:pt>
                <c:pt idx="64" formatCode="0">
                  <c:v>9035.220471724245</c:v>
                </c:pt>
                <c:pt idx="65" formatCode="0">
                  <c:v>9286.547884011428</c:v>
                </c:pt>
                <c:pt idx="66" formatCode="0">
                  <c:v>9726.370855514</c:v>
                </c:pt>
                <c:pt idx="67" formatCode="0">
                  <c:v>10046.81330618016</c:v>
                </c:pt>
                <c:pt idx="68" formatCode="0">
                  <c:v>10675.13183689812</c:v>
                </c:pt>
                <c:pt idx="69" formatCode="0">
                  <c:v>11309.73355292326</c:v>
                </c:pt>
                <c:pt idx="70" formatCode="0">
                  <c:v>11938.05208364121</c:v>
                </c:pt>
                <c:pt idx="71" formatCode="0">
                  <c:v>12572.65379966635</c:v>
                </c:pt>
                <c:pt idx="72" formatCode="0">
                  <c:v>25132.74122871834</c:v>
                </c:pt>
                <c:pt idx="73" formatCode="0">
                  <c:v>50265.48245743668</c:v>
                </c:pt>
              </c:numCache>
            </c:numRef>
          </c:xVal>
          <c:yVal>
            <c:numRef>
              <c:f>'R50L70C05'!$Q$19:$Q$92</c:f>
              <c:numCache>
                <c:formatCode>0.000</c:formatCode>
                <c:ptCount val="74"/>
                <c:pt idx="0">
                  <c:v>1.56160534623192</c:v>
                </c:pt>
                <c:pt idx="1">
                  <c:v>1.557872557869912</c:v>
                </c:pt>
                <c:pt idx="2">
                  <c:v>1.554097371702311</c:v>
                </c:pt>
                <c:pt idx="3">
                  <c:v>1.550278371964826</c:v>
                </c:pt>
                <c:pt idx="4">
                  <c:v>1.546383112866457</c:v>
                </c:pt>
                <c:pt idx="5">
                  <c:v>1.542404865060503</c:v>
                </c:pt>
                <c:pt idx="6">
                  <c:v>1.53830782894449</c:v>
                </c:pt>
                <c:pt idx="7">
                  <c:v>1.534116083468687</c:v>
                </c:pt>
                <c:pt idx="8">
                  <c:v>1.529791776452529</c:v>
                </c:pt>
                <c:pt idx="9">
                  <c:v>1.525315398829941</c:v>
                </c:pt>
                <c:pt idx="10">
                  <c:v>1.52066543814173</c:v>
                </c:pt>
                <c:pt idx="11">
                  <c:v>1.515817998415999</c:v>
                </c:pt>
                <c:pt idx="12">
                  <c:v>1.51072050568543</c:v>
                </c:pt>
                <c:pt idx="13">
                  <c:v>1.505393181684557</c:v>
                </c:pt>
                <c:pt idx="14">
                  <c:v>1.499777195131823</c:v>
                </c:pt>
                <c:pt idx="15">
                  <c:v>1.493833515358043</c:v>
                </c:pt>
                <c:pt idx="16">
                  <c:v>1.487517263329159</c:v>
                </c:pt>
                <c:pt idx="17">
                  <c:v>1.480776474876228</c:v>
                </c:pt>
                <c:pt idx="18">
                  <c:v>1.473550550492653</c:v>
                </c:pt>
                <c:pt idx="19">
                  <c:v>1.465728051394108</c:v>
                </c:pt>
                <c:pt idx="20">
                  <c:v>1.457301744440745</c:v>
                </c:pt>
                <c:pt idx="21">
                  <c:v>1.448133635912046</c:v>
                </c:pt>
                <c:pt idx="22">
                  <c:v>1.438102441594022</c:v>
                </c:pt>
                <c:pt idx="23">
                  <c:v>1.427060744312085</c:v>
                </c:pt>
                <c:pt idx="24">
                  <c:v>1.414827558318628</c:v>
                </c:pt>
                <c:pt idx="25">
                  <c:v>1.401106371466476</c:v>
                </c:pt>
                <c:pt idx="26">
                  <c:v>1.385749605018864</c:v>
                </c:pt>
                <c:pt idx="27">
                  <c:v>1.368333778343631</c:v>
                </c:pt>
                <c:pt idx="28">
                  <c:v>1.348395322484863</c:v>
                </c:pt>
                <c:pt idx="29">
                  <c:v>1.325326813001576</c:v>
                </c:pt>
                <c:pt idx="30">
                  <c:v>1.298318785012179</c:v>
                </c:pt>
                <c:pt idx="31">
                  <c:v>1.266098236578984</c:v>
                </c:pt>
                <c:pt idx="32">
                  <c:v>1.227455855330922</c:v>
                </c:pt>
                <c:pt idx="33">
                  <c:v>1.180094171078851</c:v>
                </c:pt>
                <c:pt idx="34">
                  <c:v>1.12091455252302</c:v>
                </c:pt>
                <c:pt idx="35">
                  <c:v>1.045387453702178</c:v>
                </c:pt>
                <c:pt idx="36">
                  <c:v>0.946878227434083</c:v>
                </c:pt>
                <c:pt idx="37">
                  <c:v>0.815217081479242</c:v>
                </c:pt>
                <c:pt idx="38">
                  <c:v>0.639810372531802</c:v>
                </c:pt>
                <c:pt idx="39">
                  <c:v>0.410471717046953</c:v>
                </c:pt>
                <c:pt idx="40">
                  <c:v>0.132952396484515</c:v>
                </c:pt>
                <c:pt idx="41">
                  <c:v>-0.0150285450419004</c:v>
                </c:pt>
                <c:pt idx="42">
                  <c:v>-0.159267114424984</c:v>
                </c:pt>
                <c:pt idx="43">
                  <c:v>-0.296973205773356</c:v>
                </c:pt>
                <c:pt idx="44">
                  <c:v>-0.421515751763426</c:v>
                </c:pt>
                <c:pt idx="45">
                  <c:v>-0.631472759253273</c:v>
                </c:pt>
                <c:pt idx="46">
                  <c:v>-0.788969490507368</c:v>
                </c:pt>
                <c:pt idx="47">
                  <c:v>-0.906666758089604</c:v>
                </c:pt>
                <c:pt idx="48">
                  <c:v>-0.995729856539182</c:v>
                </c:pt>
                <c:pt idx="49">
                  <c:v>-1.064505905244596</c:v>
                </c:pt>
                <c:pt idx="50">
                  <c:v>-1.117321638426509</c:v>
                </c:pt>
                <c:pt idx="51">
                  <c:v>-1.161090586769739</c:v>
                </c:pt>
                <c:pt idx="52">
                  <c:v>-1.196994617052413</c:v>
                </c:pt>
                <c:pt idx="53">
                  <c:v>-1.22828671982509</c:v>
                </c:pt>
                <c:pt idx="54">
                  <c:v>-1.264524471531474</c:v>
                </c:pt>
                <c:pt idx="55">
                  <c:v>-1.293462546550346</c:v>
                </c:pt>
                <c:pt idx="56">
                  <c:v>-1.317089568553276</c:v>
                </c:pt>
                <c:pt idx="57">
                  <c:v>-1.334926077988421</c:v>
                </c:pt>
                <c:pt idx="58">
                  <c:v>-1.353344381406139</c:v>
                </c:pt>
                <c:pt idx="59">
                  <c:v>-1.367999693547006</c:v>
                </c:pt>
                <c:pt idx="60">
                  <c:v>-1.38025715838404</c:v>
                </c:pt>
                <c:pt idx="61">
                  <c:v>-1.390984764855909</c:v>
                </c:pt>
                <c:pt idx="62">
                  <c:v>-1.403372068991572</c:v>
                </c:pt>
                <c:pt idx="63">
                  <c:v>-1.414004999076382</c:v>
                </c:pt>
                <c:pt idx="64">
                  <c:v>-1.423453841794806</c:v>
                </c:pt>
                <c:pt idx="65">
                  <c:v>-1.431527438382423</c:v>
                </c:pt>
                <c:pt idx="66">
                  <c:v>-1.443518086838365</c:v>
                </c:pt>
                <c:pt idx="67">
                  <c:v>-1.450904761992481</c:v>
                </c:pt>
                <c:pt idx="68">
                  <c:v>-1.462935508204633</c:v>
                </c:pt>
                <c:pt idx="69">
                  <c:v>-1.472650859345483</c:v>
                </c:pt>
                <c:pt idx="70">
                  <c:v>-1.480537766526031</c:v>
                </c:pt>
                <c:pt idx="71">
                  <c:v>-1.487203291118696</c:v>
                </c:pt>
                <c:pt idx="72">
                  <c:v>-1.535038801442589</c:v>
                </c:pt>
                <c:pt idx="73">
                  <c:v>-1.553544584037929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41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3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'R50L70C05'!$P$19:$P$90</c:f>
                <c:numCache>
                  <c:formatCode>General</c:formatCode>
                  <c:ptCount val="72"/>
                  <c:pt idx="0">
                    <c:v>0.0499164166070378</c:v>
                  </c:pt>
                  <c:pt idx="1">
                    <c:v>0.0499164166070378</c:v>
                  </c:pt>
                  <c:pt idx="2">
                    <c:v>0.0499164166070378</c:v>
                  </c:pt>
                  <c:pt idx="3">
                    <c:v>0.0500909495322372</c:v>
                  </c:pt>
                  <c:pt idx="4">
                    <c:v>0.0499164166070378</c:v>
                  </c:pt>
                  <c:pt idx="5">
                    <c:v>0.0500909495322372</c:v>
                  </c:pt>
                  <c:pt idx="6">
                    <c:v>0.0499164166070378</c:v>
                  </c:pt>
                  <c:pt idx="7">
                    <c:v>0.0500909495322372</c:v>
                  </c:pt>
                  <c:pt idx="8">
                    <c:v>0.0500909495322372</c:v>
                  </c:pt>
                  <c:pt idx="9">
                    <c:v>0.0502654824574367</c:v>
                  </c:pt>
                  <c:pt idx="10">
                    <c:v>0.0499164166070378</c:v>
                  </c:pt>
                  <c:pt idx="11">
                    <c:v>0.0499164166070378</c:v>
                  </c:pt>
                  <c:pt idx="12">
                    <c:v>0.0499164166070378</c:v>
                  </c:pt>
                  <c:pt idx="13">
                    <c:v>0.0500909495322372</c:v>
                  </c:pt>
                  <c:pt idx="14">
                    <c:v>0.0504400153826361</c:v>
                  </c:pt>
                  <c:pt idx="15">
                    <c:v>0.0499164166070378</c:v>
                  </c:pt>
                  <c:pt idx="16">
                    <c:v>0.0497418836818384</c:v>
                  </c:pt>
                  <c:pt idx="17">
                    <c:v>0.0497418836818384</c:v>
                  </c:pt>
                  <c:pt idx="18">
                    <c:v>0.0493928178314395</c:v>
                  </c:pt>
                  <c:pt idx="19">
                    <c:v>0.0495673507566389</c:v>
                  </c:pt>
                  <c:pt idx="20">
                    <c:v>0.0492182849062401</c:v>
                  </c:pt>
                  <c:pt idx="21">
                    <c:v>0.0492182849062401</c:v>
                  </c:pt>
                  <c:pt idx="22">
                    <c:v>0.0493928178314395</c:v>
                  </c:pt>
                  <c:pt idx="23">
                    <c:v>0.0490437519810406</c:v>
                  </c:pt>
                  <c:pt idx="24">
                    <c:v>0.0488692190558412</c:v>
                  </c:pt>
                  <c:pt idx="25">
                    <c:v>0.0485201532054424</c:v>
                  </c:pt>
                  <c:pt idx="26">
                    <c:v>0.0485201532054424</c:v>
                  </c:pt>
                  <c:pt idx="27">
                    <c:v>0.0483456202802429</c:v>
                  </c:pt>
                  <c:pt idx="28">
                    <c:v>0.0483456202802429</c:v>
                  </c:pt>
                  <c:pt idx="29">
                    <c:v>0.0481710873550435</c:v>
                  </c:pt>
                  <c:pt idx="30">
                    <c:v>0.047996554429844</c:v>
                  </c:pt>
                  <c:pt idx="31">
                    <c:v>0.047996554429844</c:v>
                  </c:pt>
                  <c:pt idx="32">
                    <c:v>0.0474729556542457</c:v>
                  </c:pt>
                  <c:pt idx="33">
                    <c:v>0.046774823953448</c:v>
                  </c:pt>
                  <c:pt idx="34">
                    <c:v>0.0462512251778497</c:v>
                  </c:pt>
                  <c:pt idx="35">
                    <c:v>0.0457276264022514</c:v>
                  </c:pt>
                  <c:pt idx="36">
                    <c:v>0.0450294947014537</c:v>
                  </c:pt>
                  <c:pt idx="37">
                    <c:v>0.0439822971502571</c:v>
                  </c:pt>
                  <c:pt idx="38">
                    <c:v>0.0422369678982628</c:v>
                  </c:pt>
                  <c:pt idx="39">
                    <c:v>0.039095375244673</c:v>
                  </c:pt>
                  <c:pt idx="40">
                    <c:v>0.0383972435438752</c:v>
                  </c:pt>
                  <c:pt idx="41">
                    <c:v>0.0371755130674792</c:v>
                  </c:pt>
                  <c:pt idx="42">
                    <c:v>0.0356047167406843</c:v>
                  </c:pt>
                  <c:pt idx="43">
                    <c:v>0.0352556508902854</c:v>
                  </c:pt>
                  <c:pt idx="44">
                    <c:v>0.0366519142918809</c:v>
                  </c:pt>
                  <c:pt idx="45">
                    <c:v>0.039095375244673</c:v>
                  </c:pt>
                  <c:pt idx="46">
                    <c:v>0.0413643032722656</c:v>
                  </c:pt>
                  <c:pt idx="47">
                    <c:v>0.0427605666738611</c:v>
                  </c:pt>
                  <c:pt idx="48">
                    <c:v>0.0436332312998582</c:v>
                  </c:pt>
                  <c:pt idx="49">
                    <c:v>0.0446804288510548</c:v>
                  </c:pt>
                  <c:pt idx="50">
                    <c:v>0.0453785605518526</c:v>
                  </c:pt>
                  <c:pt idx="51">
                    <c:v>0.0459021593274509</c:v>
                  </c:pt>
                  <c:pt idx="52">
                    <c:v>0.0464257581030492</c:v>
                  </c:pt>
                  <c:pt idx="53">
                    <c:v>0.0466002910282486</c:v>
                  </c:pt>
                  <c:pt idx="54">
                    <c:v>0.0469493568786475</c:v>
                  </c:pt>
                  <c:pt idx="55">
                    <c:v>0.0474729556542457</c:v>
                  </c:pt>
                  <c:pt idx="56">
                    <c:v>0.0478220215046446</c:v>
                  </c:pt>
                  <c:pt idx="57">
                    <c:v>0.0483456202802429</c:v>
                  </c:pt>
                  <c:pt idx="58">
                    <c:v>0.047996554429844</c:v>
                  </c:pt>
                  <c:pt idx="59">
                    <c:v>0.0483456202802429</c:v>
                  </c:pt>
                  <c:pt idx="60">
                    <c:v>0.0485201532054424</c:v>
                  </c:pt>
                  <c:pt idx="61">
                    <c:v>0.0485201532054424</c:v>
                  </c:pt>
                  <c:pt idx="62">
                    <c:v>0.0488692190558412</c:v>
                  </c:pt>
                  <c:pt idx="63">
                    <c:v>0.0486946861306418</c:v>
                  </c:pt>
                  <c:pt idx="64">
                    <c:v>0.0490437519810406</c:v>
                  </c:pt>
                  <c:pt idx="65">
                    <c:v>0.0490437519810406</c:v>
                  </c:pt>
                  <c:pt idx="66">
                    <c:v>0.0488692190558412</c:v>
                  </c:pt>
                  <c:pt idx="67">
                    <c:v>0.0492182849062401</c:v>
                  </c:pt>
                  <c:pt idx="68">
                    <c:v>0.0488692190558412</c:v>
                  </c:pt>
                  <c:pt idx="69">
                    <c:v>0.0492182849062401</c:v>
                  </c:pt>
                  <c:pt idx="70">
                    <c:v>0.0493928178314395</c:v>
                  </c:pt>
                  <c:pt idx="71">
                    <c:v>0.0495673507566389</c:v>
                  </c:pt>
                </c:numCache>
              </c:numRef>
            </c:plus>
            <c:minus>
              <c:numRef>
                <c:f>'R50L70C05'!$P$19:$P$90</c:f>
                <c:numCache>
                  <c:formatCode>General</c:formatCode>
                  <c:ptCount val="72"/>
                  <c:pt idx="0">
                    <c:v>0.0499164166070378</c:v>
                  </c:pt>
                  <c:pt idx="1">
                    <c:v>0.0499164166070378</c:v>
                  </c:pt>
                  <c:pt idx="2">
                    <c:v>0.0499164166070378</c:v>
                  </c:pt>
                  <c:pt idx="3">
                    <c:v>0.0500909495322372</c:v>
                  </c:pt>
                  <c:pt idx="4">
                    <c:v>0.0499164166070378</c:v>
                  </c:pt>
                  <c:pt idx="5">
                    <c:v>0.0500909495322372</c:v>
                  </c:pt>
                  <c:pt idx="6">
                    <c:v>0.0499164166070378</c:v>
                  </c:pt>
                  <c:pt idx="7">
                    <c:v>0.0500909495322372</c:v>
                  </c:pt>
                  <c:pt idx="8">
                    <c:v>0.0500909495322372</c:v>
                  </c:pt>
                  <c:pt idx="9">
                    <c:v>0.0502654824574367</c:v>
                  </c:pt>
                  <c:pt idx="10">
                    <c:v>0.0499164166070378</c:v>
                  </c:pt>
                  <c:pt idx="11">
                    <c:v>0.0499164166070378</c:v>
                  </c:pt>
                  <c:pt idx="12">
                    <c:v>0.0499164166070378</c:v>
                  </c:pt>
                  <c:pt idx="13">
                    <c:v>0.0500909495322372</c:v>
                  </c:pt>
                  <c:pt idx="14">
                    <c:v>0.0504400153826361</c:v>
                  </c:pt>
                  <c:pt idx="15">
                    <c:v>0.0499164166070378</c:v>
                  </c:pt>
                  <c:pt idx="16">
                    <c:v>0.0497418836818384</c:v>
                  </c:pt>
                  <c:pt idx="17">
                    <c:v>0.0497418836818384</c:v>
                  </c:pt>
                  <c:pt idx="18">
                    <c:v>0.0493928178314395</c:v>
                  </c:pt>
                  <c:pt idx="19">
                    <c:v>0.0495673507566389</c:v>
                  </c:pt>
                  <c:pt idx="20">
                    <c:v>0.0492182849062401</c:v>
                  </c:pt>
                  <c:pt idx="21">
                    <c:v>0.0492182849062401</c:v>
                  </c:pt>
                  <c:pt idx="22">
                    <c:v>0.0493928178314395</c:v>
                  </c:pt>
                  <c:pt idx="23">
                    <c:v>0.0490437519810406</c:v>
                  </c:pt>
                  <c:pt idx="24">
                    <c:v>0.0488692190558412</c:v>
                  </c:pt>
                  <c:pt idx="25">
                    <c:v>0.0485201532054424</c:v>
                  </c:pt>
                  <c:pt idx="26">
                    <c:v>0.0485201532054424</c:v>
                  </c:pt>
                  <c:pt idx="27">
                    <c:v>0.0483456202802429</c:v>
                  </c:pt>
                  <c:pt idx="28">
                    <c:v>0.0483456202802429</c:v>
                  </c:pt>
                  <c:pt idx="29">
                    <c:v>0.0481710873550435</c:v>
                  </c:pt>
                  <c:pt idx="30">
                    <c:v>0.047996554429844</c:v>
                  </c:pt>
                  <c:pt idx="31">
                    <c:v>0.047996554429844</c:v>
                  </c:pt>
                  <c:pt idx="32">
                    <c:v>0.0474729556542457</c:v>
                  </c:pt>
                  <c:pt idx="33">
                    <c:v>0.046774823953448</c:v>
                  </c:pt>
                  <c:pt idx="34">
                    <c:v>0.0462512251778497</c:v>
                  </c:pt>
                  <c:pt idx="35">
                    <c:v>0.0457276264022514</c:v>
                  </c:pt>
                  <c:pt idx="36">
                    <c:v>0.0450294947014537</c:v>
                  </c:pt>
                  <c:pt idx="37">
                    <c:v>0.0439822971502571</c:v>
                  </c:pt>
                  <c:pt idx="38">
                    <c:v>0.0422369678982628</c:v>
                  </c:pt>
                  <c:pt idx="39">
                    <c:v>0.039095375244673</c:v>
                  </c:pt>
                  <c:pt idx="40">
                    <c:v>0.0383972435438752</c:v>
                  </c:pt>
                  <c:pt idx="41">
                    <c:v>0.0371755130674792</c:v>
                  </c:pt>
                  <c:pt idx="42">
                    <c:v>0.0356047167406843</c:v>
                  </c:pt>
                  <c:pt idx="43">
                    <c:v>0.0352556508902854</c:v>
                  </c:pt>
                  <c:pt idx="44">
                    <c:v>0.0366519142918809</c:v>
                  </c:pt>
                  <c:pt idx="45">
                    <c:v>0.039095375244673</c:v>
                  </c:pt>
                  <c:pt idx="46">
                    <c:v>0.0413643032722656</c:v>
                  </c:pt>
                  <c:pt idx="47">
                    <c:v>0.0427605666738611</c:v>
                  </c:pt>
                  <c:pt idx="48">
                    <c:v>0.0436332312998582</c:v>
                  </c:pt>
                  <c:pt idx="49">
                    <c:v>0.0446804288510548</c:v>
                  </c:pt>
                  <c:pt idx="50">
                    <c:v>0.0453785605518526</c:v>
                  </c:pt>
                  <c:pt idx="51">
                    <c:v>0.0459021593274509</c:v>
                  </c:pt>
                  <c:pt idx="52">
                    <c:v>0.0464257581030492</c:v>
                  </c:pt>
                  <c:pt idx="53">
                    <c:v>0.0466002910282486</c:v>
                  </c:pt>
                  <c:pt idx="54">
                    <c:v>0.0469493568786475</c:v>
                  </c:pt>
                  <c:pt idx="55">
                    <c:v>0.0474729556542457</c:v>
                  </c:pt>
                  <c:pt idx="56">
                    <c:v>0.0478220215046446</c:v>
                  </c:pt>
                  <c:pt idx="57">
                    <c:v>0.0483456202802429</c:v>
                  </c:pt>
                  <c:pt idx="58">
                    <c:v>0.047996554429844</c:v>
                  </c:pt>
                  <c:pt idx="59">
                    <c:v>0.0483456202802429</c:v>
                  </c:pt>
                  <c:pt idx="60">
                    <c:v>0.0485201532054424</c:v>
                  </c:pt>
                  <c:pt idx="61">
                    <c:v>0.0485201532054424</c:v>
                  </c:pt>
                  <c:pt idx="62">
                    <c:v>0.0488692190558412</c:v>
                  </c:pt>
                  <c:pt idx="63">
                    <c:v>0.0486946861306418</c:v>
                  </c:pt>
                  <c:pt idx="64">
                    <c:v>0.0490437519810406</c:v>
                  </c:pt>
                  <c:pt idx="65">
                    <c:v>0.0490437519810406</c:v>
                  </c:pt>
                  <c:pt idx="66">
                    <c:v>0.0488692190558412</c:v>
                  </c:pt>
                  <c:pt idx="67">
                    <c:v>0.0492182849062401</c:v>
                  </c:pt>
                  <c:pt idx="68">
                    <c:v>0.0488692190558412</c:v>
                  </c:pt>
                  <c:pt idx="69">
                    <c:v>0.0492182849062401</c:v>
                  </c:pt>
                  <c:pt idx="70">
                    <c:v>0.0493928178314395</c:v>
                  </c:pt>
                  <c:pt idx="71">
                    <c:v>0.0495673507566389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'R50L70C05'!$C$19:$C$90</c:f>
              <c:numCache>
                <c:formatCode>0.0</c:formatCode>
                <c:ptCount val="72"/>
                <c:pt idx="0">
                  <c:v>314.7875838896973</c:v>
                </c:pt>
                <c:pt idx="1">
                  <c:v>441.2052722701505</c:v>
                </c:pt>
                <c:pt idx="2">
                  <c:v>567.6229606506039</c:v>
                </c:pt>
                <c:pt idx="3">
                  <c:v>693.6636579126263</c:v>
                </c:pt>
                <c:pt idx="4">
                  <c:v>819.9556825869359</c:v>
                </c:pt>
                <c:pt idx="5">
                  <c:v>946.2477072612456</c:v>
                </c:pt>
                <c:pt idx="6" formatCode="0">
                  <c:v>1073.168050466273</c:v>
                </c:pt>
                <c:pt idx="7" formatCode="0">
                  <c:v>1199.460075140583</c:v>
                </c:pt>
                <c:pt idx="8" formatCode="0">
                  <c:v>1325.752099814893</c:v>
                </c:pt>
                <c:pt idx="9" formatCode="0">
                  <c:v>1452.044124489202</c:v>
                </c:pt>
                <c:pt idx="10" formatCode="0">
                  <c:v>1578.336149163512</c:v>
                </c:pt>
                <c:pt idx="11" formatCode="0">
                  <c:v>1704.628173837822</c:v>
                </c:pt>
                <c:pt idx="12" formatCode="0">
                  <c:v>1831.548517042849</c:v>
                </c:pt>
                <c:pt idx="13" formatCode="0">
                  <c:v>1957.84054171716</c:v>
                </c:pt>
                <c:pt idx="14" formatCode="0">
                  <c:v>2084.132566391468</c:v>
                </c:pt>
                <c:pt idx="15" formatCode="0">
                  <c:v>2210.424591065779</c:v>
                </c:pt>
                <c:pt idx="16" formatCode="0">
                  <c:v>2336.716615740088</c:v>
                </c:pt>
                <c:pt idx="17" formatCode="0">
                  <c:v>2463.008640414398</c:v>
                </c:pt>
                <c:pt idx="18" formatCode="0">
                  <c:v>2589.300665088708</c:v>
                </c:pt>
                <c:pt idx="19" formatCode="0">
                  <c:v>2716.221008293735</c:v>
                </c:pt>
                <c:pt idx="20" formatCode="0">
                  <c:v>2842.513032968044</c:v>
                </c:pt>
                <c:pt idx="21" formatCode="0">
                  <c:v>2968.805057642354</c:v>
                </c:pt>
                <c:pt idx="22" formatCode="0">
                  <c:v>3095.097082316664</c:v>
                </c:pt>
                <c:pt idx="23" formatCode="0">
                  <c:v>3221.389106990974</c:v>
                </c:pt>
                <c:pt idx="24" formatCode="0">
                  <c:v>3347.681131665283</c:v>
                </c:pt>
                <c:pt idx="25" formatCode="0">
                  <c:v>3474.601474870311</c:v>
                </c:pt>
                <c:pt idx="26" formatCode="0">
                  <c:v>3600.893499544621</c:v>
                </c:pt>
                <c:pt idx="27" formatCode="0">
                  <c:v>3727.185524218931</c:v>
                </c:pt>
                <c:pt idx="28" formatCode="0">
                  <c:v>3853.47754889324</c:v>
                </c:pt>
                <c:pt idx="29" formatCode="0">
                  <c:v>3979.76957356755</c:v>
                </c:pt>
                <c:pt idx="30" formatCode="0">
                  <c:v>4106.06159824186</c:v>
                </c:pt>
                <c:pt idx="31" formatCode="0">
                  <c:v>4232.981941446887</c:v>
                </c:pt>
                <c:pt idx="32" formatCode="0">
                  <c:v>4359.273966121196</c:v>
                </c:pt>
                <c:pt idx="33" formatCode="0">
                  <c:v>4485.565990795506</c:v>
                </c:pt>
                <c:pt idx="34" formatCode="0">
                  <c:v>4611.858015469816</c:v>
                </c:pt>
                <c:pt idx="35" formatCode="0">
                  <c:v>4738.150040144126</c:v>
                </c:pt>
                <c:pt idx="36" formatCode="0">
                  <c:v>4864.442064818436</c:v>
                </c:pt>
                <c:pt idx="37" formatCode="0">
                  <c:v>4991.362408023463</c:v>
                </c:pt>
                <c:pt idx="38" formatCode="0">
                  <c:v>5117.654432697772</c:v>
                </c:pt>
                <c:pt idx="39" formatCode="0">
                  <c:v>5243.946457372082</c:v>
                </c:pt>
                <c:pt idx="40" formatCode="0">
                  <c:v>5370.238482046393</c:v>
                </c:pt>
                <c:pt idx="41" formatCode="0">
                  <c:v>5433.698653648906</c:v>
                </c:pt>
                <c:pt idx="42" formatCode="0">
                  <c:v>5496.530506720702</c:v>
                </c:pt>
                <c:pt idx="43" formatCode="0">
                  <c:v>5559.990678323215</c:v>
                </c:pt>
                <c:pt idx="44" formatCode="0">
                  <c:v>5622.82253139501</c:v>
                </c:pt>
                <c:pt idx="45" formatCode="0">
                  <c:v>5749.74287460004</c:v>
                </c:pt>
                <c:pt idx="46" formatCode="0">
                  <c:v>5876.034899274349</c:v>
                </c:pt>
                <c:pt idx="47" formatCode="0">
                  <c:v>6002.326923948658</c:v>
                </c:pt>
                <c:pt idx="48" formatCode="0">
                  <c:v>6128.618948622968</c:v>
                </c:pt>
                <c:pt idx="49" formatCode="0">
                  <c:v>6254.910973297278</c:v>
                </c:pt>
                <c:pt idx="50" formatCode="0">
                  <c:v>6377.43308678728</c:v>
                </c:pt>
                <c:pt idx="51" formatCode="0">
                  <c:v>6503.096792930872</c:v>
                </c:pt>
                <c:pt idx="52" formatCode="0">
                  <c:v>6628.760499074463</c:v>
                </c:pt>
                <c:pt idx="53" formatCode="0">
                  <c:v>6760.707390525235</c:v>
                </c:pt>
                <c:pt idx="54" formatCode="0">
                  <c:v>6949.202949740622</c:v>
                </c:pt>
                <c:pt idx="55" formatCode="0">
                  <c:v>7137.69850895601</c:v>
                </c:pt>
                <c:pt idx="56" formatCode="0">
                  <c:v>7326.194068171397</c:v>
                </c:pt>
                <c:pt idx="57" formatCode="0">
                  <c:v>7495.840071465246</c:v>
                </c:pt>
                <c:pt idx="58" formatCode="0">
                  <c:v>7703.185186602172</c:v>
                </c:pt>
                <c:pt idx="59" formatCode="0">
                  <c:v>7897.96393112474</c:v>
                </c:pt>
                <c:pt idx="60" formatCode="0">
                  <c:v>8086.459490340128</c:v>
                </c:pt>
                <c:pt idx="61" formatCode="0">
                  <c:v>8274.955049555516</c:v>
                </c:pt>
                <c:pt idx="62" formatCode="0">
                  <c:v>8526.282461842698</c:v>
                </c:pt>
                <c:pt idx="63" formatCode="0">
                  <c:v>8777.60987412988</c:v>
                </c:pt>
                <c:pt idx="64" formatCode="0">
                  <c:v>9035.220471724245</c:v>
                </c:pt>
                <c:pt idx="65" formatCode="0">
                  <c:v>9286.547884011428</c:v>
                </c:pt>
                <c:pt idx="66" formatCode="0">
                  <c:v>9726.370855514</c:v>
                </c:pt>
                <c:pt idx="67" formatCode="0">
                  <c:v>10046.81330618016</c:v>
                </c:pt>
                <c:pt idx="68" formatCode="0">
                  <c:v>10675.13183689812</c:v>
                </c:pt>
                <c:pt idx="69" formatCode="0">
                  <c:v>11309.73355292326</c:v>
                </c:pt>
                <c:pt idx="70" formatCode="0">
                  <c:v>11938.05208364121</c:v>
                </c:pt>
                <c:pt idx="71" formatCode="0">
                  <c:v>12572.65379966635</c:v>
                </c:pt>
              </c:numCache>
            </c:numRef>
          </c:xVal>
          <c:yVal>
            <c:numRef>
              <c:f>'R50L70C05'!$O$19:$O$90</c:f>
              <c:numCache>
                <c:formatCode>0.00</c:formatCode>
                <c:ptCount val="72"/>
                <c:pt idx="0">
                  <c:v>1.500983156715123</c:v>
                </c:pt>
                <c:pt idx="1">
                  <c:v>1.500983156715123</c:v>
                </c:pt>
                <c:pt idx="2">
                  <c:v>1.500983156715123</c:v>
                </c:pt>
                <c:pt idx="3">
                  <c:v>1.518436449235067</c:v>
                </c:pt>
                <c:pt idx="4">
                  <c:v>1.500983156715123</c:v>
                </c:pt>
                <c:pt idx="5">
                  <c:v>1.518436449235067</c:v>
                </c:pt>
                <c:pt idx="6">
                  <c:v>1.500983156715123</c:v>
                </c:pt>
                <c:pt idx="7">
                  <c:v>1.518436449235067</c:v>
                </c:pt>
                <c:pt idx="8">
                  <c:v>1.518436449235067</c:v>
                </c:pt>
                <c:pt idx="9">
                  <c:v>1.53588974175501</c:v>
                </c:pt>
                <c:pt idx="10">
                  <c:v>1.500983156715123</c:v>
                </c:pt>
                <c:pt idx="11">
                  <c:v>1.500983156715123</c:v>
                </c:pt>
                <c:pt idx="12">
                  <c:v>1.500983156715123</c:v>
                </c:pt>
                <c:pt idx="13">
                  <c:v>1.518436449235067</c:v>
                </c:pt>
                <c:pt idx="14">
                  <c:v>1.553343034274953</c:v>
                </c:pt>
                <c:pt idx="15">
                  <c:v>1.500983156715123</c:v>
                </c:pt>
                <c:pt idx="16">
                  <c:v>1.48352986419518</c:v>
                </c:pt>
                <c:pt idx="17">
                  <c:v>1.48352986419518</c:v>
                </c:pt>
                <c:pt idx="18">
                  <c:v>1.448623279155294</c:v>
                </c:pt>
                <c:pt idx="19">
                  <c:v>1.466076571675237</c:v>
                </c:pt>
                <c:pt idx="20">
                  <c:v>1.43116998663535</c:v>
                </c:pt>
                <c:pt idx="21">
                  <c:v>1.43116998663535</c:v>
                </c:pt>
                <c:pt idx="22">
                  <c:v>1.448623279155294</c:v>
                </c:pt>
                <c:pt idx="23">
                  <c:v>1.413716694115407</c:v>
                </c:pt>
                <c:pt idx="24">
                  <c:v>1.396263401595464</c:v>
                </c:pt>
                <c:pt idx="25">
                  <c:v>1.361356816555577</c:v>
                </c:pt>
                <c:pt idx="26">
                  <c:v>1.361356816555577</c:v>
                </c:pt>
                <c:pt idx="27">
                  <c:v>1.343903524035634</c:v>
                </c:pt>
                <c:pt idx="28">
                  <c:v>1.343903524035634</c:v>
                </c:pt>
                <c:pt idx="29">
                  <c:v>1.32645023151569</c:v>
                </c:pt>
                <c:pt idx="30">
                  <c:v>1.308996938995747</c:v>
                </c:pt>
                <c:pt idx="31">
                  <c:v>1.308996938995747</c:v>
                </c:pt>
                <c:pt idx="32">
                  <c:v>1.256637061435917</c:v>
                </c:pt>
                <c:pt idx="33">
                  <c:v>1.186823891356144</c:v>
                </c:pt>
                <c:pt idx="34">
                  <c:v>1.134464013796314</c:v>
                </c:pt>
                <c:pt idx="35">
                  <c:v>1.082104136236484</c:v>
                </c:pt>
                <c:pt idx="36">
                  <c:v>1.012290966156711</c:v>
                </c:pt>
                <c:pt idx="37">
                  <c:v>0.907571211037051</c:v>
                </c:pt>
                <c:pt idx="38">
                  <c:v>0.733038285837618</c:v>
                </c:pt>
                <c:pt idx="39">
                  <c:v>0.418879020478639</c:v>
                </c:pt>
                <c:pt idx="40">
                  <c:v>0.349065850398866</c:v>
                </c:pt>
                <c:pt idx="41">
                  <c:v>0.226892802759263</c:v>
                </c:pt>
                <c:pt idx="42">
                  <c:v>0.0698131700797732</c:v>
                </c:pt>
                <c:pt idx="43">
                  <c:v>-0.0349065850398866</c:v>
                </c:pt>
                <c:pt idx="44">
                  <c:v>-0.174532925199433</c:v>
                </c:pt>
                <c:pt idx="45">
                  <c:v>-0.418879020478639</c:v>
                </c:pt>
                <c:pt idx="46">
                  <c:v>-0.645771823237902</c:v>
                </c:pt>
                <c:pt idx="47">
                  <c:v>-0.785398163397448</c:v>
                </c:pt>
                <c:pt idx="48">
                  <c:v>-0.872664625997165</c:v>
                </c:pt>
                <c:pt idx="49">
                  <c:v>-0.977384381116825</c:v>
                </c:pt>
                <c:pt idx="50">
                  <c:v>-1.047197551196598</c:v>
                </c:pt>
                <c:pt idx="51">
                  <c:v>-1.099557428756428</c:v>
                </c:pt>
                <c:pt idx="52">
                  <c:v>-1.151917306316258</c:v>
                </c:pt>
                <c:pt idx="53">
                  <c:v>-1.169370598836201</c:v>
                </c:pt>
                <c:pt idx="54">
                  <c:v>-1.204277183876087</c:v>
                </c:pt>
                <c:pt idx="55">
                  <c:v>-1.256637061435917</c:v>
                </c:pt>
                <c:pt idx="56">
                  <c:v>-1.291543646475804</c:v>
                </c:pt>
                <c:pt idx="57">
                  <c:v>-1.343903524035634</c:v>
                </c:pt>
                <c:pt idx="58">
                  <c:v>-1.308996938995747</c:v>
                </c:pt>
                <c:pt idx="59">
                  <c:v>-1.343903524035634</c:v>
                </c:pt>
                <c:pt idx="60">
                  <c:v>-1.361356816555577</c:v>
                </c:pt>
                <c:pt idx="61">
                  <c:v>-1.361356816555577</c:v>
                </c:pt>
                <c:pt idx="62">
                  <c:v>-1.396263401595464</c:v>
                </c:pt>
                <c:pt idx="63">
                  <c:v>-1.37881010907552</c:v>
                </c:pt>
                <c:pt idx="64">
                  <c:v>-1.413716694115407</c:v>
                </c:pt>
                <c:pt idx="65">
                  <c:v>-1.413716694115407</c:v>
                </c:pt>
                <c:pt idx="66">
                  <c:v>-1.396263401595464</c:v>
                </c:pt>
                <c:pt idx="67">
                  <c:v>-1.43116998663535</c:v>
                </c:pt>
                <c:pt idx="68">
                  <c:v>-1.396263401595464</c:v>
                </c:pt>
                <c:pt idx="69">
                  <c:v>-1.43116998663535</c:v>
                </c:pt>
                <c:pt idx="70">
                  <c:v>-1.448623279155294</c:v>
                </c:pt>
                <c:pt idx="71">
                  <c:v>-1.466076571675237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451208"/>
        <c:axId val="2100457896"/>
      </c:scatterChart>
      <c:valAx>
        <c:axId val="2100451208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0457896"/>
        <c:crosses val="autoZero"/>
        <c:crossBetween val="midCat"/>
      </c:valAx>
      <c:valAx>
        <c:axId val="2100457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045120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127000</xdr:colOff>
      <xdr:row>0</xdr:row>
      <xdr:rowOff>152400</xdr:rowOff>
    </xdr:from>
    <xdr:to>
      <xdr:col>26</xdr:col>
      <xdr:colOff>88900</xdr:colOff>
      <xdr:row>45</xdr:row>
      <xdr:rowOff>114300</xdr:rowOff>
    </xdr:to>
    <xdr:graphicFrame macro="">
      <xdr:nvGraphicFramePr>
        <xdr:cNvPr id="1115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274320</xdr:colOff>
      <xdr:row>12</xdr:row>
      <xdr:rowOff>60960</xdr:rowOff>
    </xdr:from>
    <xdr:to>
      <xdr:col>10</xdr:col>
      <xdr:colOff>447040</xdr:colOff>
      <xdr:row>16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270000" y="2316480"/>
          <a:ext cx="485648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très légèrement supérieure. La théorie ne prévoit pas d'écart, mais les incertitudes ne permettent aucune conclusion.</a:t>
          </a:r>
        </a:p>
      </xdr:txBody>
    </xdr:sp>
    <xdr:clientData/>
  </xdr:twoCellAnchor>
  <xdr:twoCellAnchor>
    <xdr:from>
      <xdr:col>19</xdr:col>
      <xdr:colOff>162560</xdr:colOff>
      <xdr:row>46</xdr:row>
      <xdr:rowOff>111760</xdr:rowOff>
    </xdr:from>
    <xdr:to>
      <xdr:col>25</xdr:col>
      <xdr:colOff>810260</xdr:colOff>
      <xdr:row>53</xdr:row>
      <xdr:rowOff>35560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7985760" y="7630160"/>
          <a:ext cx="558546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données, mais le maximum est un peu surestimé et il correspond à une fréquence un peu sous-estimée.</a:t>
          </a:r>
        </a:p>
      </xdr:txBody>
    </xdr:sp>
    <xdr:clientData/>
  </xdr:twoCellAnchor>
  <xdr:twoCellAnchor>
    <xdr:from>
      <xdr:col>19</xdr:col>
      <xdr:colOff>76200</xdr:colOff>
      <xdr:row>55</xdr:row>
      <xdr:rowOff>63500</xdr:rowOff>
    </xdr:from>
    <xdr:to>
      <xdr:col>25</xdr:col>
      <xdr:colOff>812800</xdr:colOff>
      <xdr:row>84</xdr:row>
      <xdr:rowOff>63500</xdr:rowOff>
    </xdr:to>
    <xdr:graphicFrame macro="">
      <xdr:nvGraphicFramePr>
        <xdr:cNvPr id="1118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101600</xdr:colOff>
      <xdr:row>85</xdr:row>
      <xdr:rowOff>101600</xdr:rowOff>
    </xdr:from>
    <xdr:to>
      <xdr:col>25</xdr:col>
      <xdr:colOff>797560</xdr:colOff>
      <xdr:row>90</xdr:row>
      <xdr:rowOff>50800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9448800" y="13478933"/>
          <a:ext cx="567436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données.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0.42897</cdr:x>
      <cdr:y>0.63425</cdr:y>
    </cdr:from>
    <cdr:to>
      <cdr:x>0.91496</cdr:x>
      <cdr:y>0.71042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7656" y="4647951"/>
          <a:ext cx="2766373" cy="5579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-20 dB par décade (dérivation simple), mais l'asymptote n'est pas tout à fait atteinte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tabSelected="1" zoomScale="150" zoomScaleNormal="150" zoomScalePageLayoutView="150" workbookViewId="0">
      <selection activeCell="O9" sqref="O9"/>
    </sheetView>
  </sheetViews>
  <sheetFormatPr baseColWidth="10" defaultRowHeight="12" x14ac:dyDescent="0"/>
  <cols>
    <col min="1" max="1" width="8.33203125" bestFit="1" customWidth="1"/>
    <col min="2" max="2" width="4.6640625" bestFit="1" customWidth="1"/>
    <col min="3" max="3" width="8.5" bestFit="1" customWidth="1"/>
    <col min="4" max="4" width="4.6640625" customWidth="1"/>
    <col min="5" max="5" width="9.1640625" bestFit="1" customWidth="1"/>
    <col min="6" max="6" width="5.5" bestFit="1" customWidth="1"/>
    <col min="8" max="8" width="6.33203125" bestFit="1" customWidth="1"/>
    <col min="9" max="9" width="9" bestFit="1" customWidth="1"/>
    <col min="10" max="10" width="7.33203125" bestFit="1" customWidth="1"/>
    <col min="11" max="11" width="6.33203125" bestFit="1" customWidth="1"/>
    <col min="12" max="12" width="2.1640625" bestFit="1" customWidth="1"/>
    <col min="13" max="13" width="6.1640625" bestFit="1" customWidth="1"/>
    <col min="14" max="14" width="2.6640625" bestFit="1" customWidth="1"/>
    <col min="15" max="15" width="7" bestFit="1" customWidth="1"/>
    <col min="16" max="16" width="4.5" bestFit="1" customWidth="1"/>
    <col min="17" max="17" width="6" bestFit="1" customWidth="1"/>
    <col min="18" max="18" width="2.1640625" bestFit="1" customWidth="1"/>
  </cols>
  <sheetData>
    <row r="1" spans="1:12" ht="25">
      <c r="A1" s="9" t="s">
        <v>3</v>
      </c>
    </row>
    <row r="2" spans="1:12" ht="20">
      <c r="A2" s="8" t="s">
        <v>2</v>
      </c>
    </row>
    <row r="5" spans="1:12" ht="16">
      <c r="E5" s="10" t="s">
        <v>6</v>
      </c>
      <c r="F5" s="10" t="s">
        <v>1</v>
      </c>
      <c r="I5" s="10" t="s">
        <v>8</v>
      </c>
      <c r="J5" s="10" t="s">
        <v>1</v>
      </c>
      <c r="K5" s="1"/>
      <c r="L5" s="1"/>
    </row>
    <row r="6" spans="1:12">
      <c r="E6" s="4">
        <v>0.5</v>
      </c>
      <c r="F6" s="4">
        <f>0.01*E6+0.02</f>
        <v>2.5000000000000001E-2</v>
      </c>
      <c r="I6" s="5">
        <v>67.900000000000006</v>
      </c>
      <c r="J6" s="5">
        <f>0.01*I6+0.2</f>
        <v>0.879</v>
      </c>
      <c r="K6" s="5"/>
      <c r="L6" s="5"/>
    </row>
    <row r="7" spans="1:12">
      <c r="A7" s="4"/>
      <c r="B7" s="4"/>
      <c r="C7" s="5"/>
      <c r="D7" s="5"/>
      <c r="E7" s="5"/>
      <c r="F7" s="5"/>
      <c r="G7" s="4"/>
      <c r="H7" s="4"/>
      <c r="I7" s="5"/>
      <c r="J7" s="5"/>
      <c r="K7" s="5"/>
      <c r="L7" s="5"/>
    </row>
    <row r="8" spans="1:12" ht="16">
      <c r="A8" s="4"/>
      <c r="B8" s="4"/>
      <c r="C8" s="5"/>
      <c r="D8" s="5"/>
      <c r="E8" s="10" t="s">
        <v>11</v>
      </c>
      <c r="F8" s="10" t="s">
        <v>1</v>
      </c>
      <c r="G8" s="4"/>
      <c r="H8" s="4"/>
      <c r="I8" s="10" t="s">
        <v>7</v>
      </c>
      <c r="J8" s="10" t="s">
        <v>1</v>
      </c>
      <c r="K8" s="1"/>
      <c r="L8" s="1"/>
    </row>
    <row r="9" spans="1:12">
      <c r="A9" s="4"/>
      <c r="B9" s="4"/>
      <c r="C9" s="5"/>
      <c r="D9" s="5"/>
      <c r="E9" s="4">
        <v>46.18</v>
      </c>
      <c r="F9" s="4">
        <f>0.005*E9+0.02</f>
        <v>0.25090000000000001</v>
      </c>
      <c r="G9" s="4"/>
      <c r="H9" s="4"/>
      <c r="I9" s="5">
        <v>12.02</v>
      </c>
      <c r="J9" s="5">
        <v>0.3</v>
      </c>
      <c r="K9" s="5"/>
      <c r="L9" s="5"/>
    </row>
    <row r="10" spans="1:12">
      <c r="A10" s="4"/>
      <c r="B10" s="4"/>
      <c r="C10" s="5"/>
      <c r="D10" s="5"/>
      <c r="E10" s="5"/>
      <c r="F10" s="5"/>
      <c r="G10" s="4"/>
      <c r="H10" s="4"/>
      <c r="I10" s="5"/>
      <c r="J10" s="5"/>
      <c r="K10" s="5"/>
      <c r="L10" s="5"/>
    </row>
    <row r="11" spans="1:12" ht="14">
      <c r="A11" s="4"/>
      <c r="B11" s="4"/>
      <c r="C11" s="5"/>
      <c r="D11" s="5"/>
      <c r="E11" s="10" t="s">
        <v>10</v>
      </c>
      <c r="F11" s="10" t="s">
        <v>1</v>
      </c>
      <c r="G11" s="4"/>
      <c r="H11" s="4"/>
      <c r="I11" s="10" t="s">
        <v>9</v>
      </c>
      <c r="J11" s="10" t="s">
        <v>1</v>
      </c>
      <c r="K11" s="12"/>
      <c r="L11" s="12"/>
    </row>
    <row r="12" spans="1:12">
      <c r="A12" s="4"/>
      <c r="B12" s="4"/>
      <c r="C12" s="5"/>
      <c r="D12" s="5"/>
      <c r="E12" s="7">
        <f>1/SQRT(I6*E6/1000000000)</f>
        <v>5427.2535412925708</v>
      </c>
      <c r="F12" s="7">
        <f>E12*(J6/I6+F6/E6)/2</f>
        <v>170.81061587249226</v>
      </c>
      <c r="G12" s="4"/>
      <c r="H12" s="4"/>
      <c r="I12" s="7">
        <v>5560</v>
      </c>
      <c r="J12" s="7">
        <v>95</v>
      </c>
      <c r="K12" s="5"/>
      <c r="L12" s="5"/>
    </row>
    <row r="13" spans="1:12">
      <c r="A13" s="5"/>
      <c r="B13" s="5"/>
      <c r="C13" s="5"/>
      <c r="D13" s="5"/>
    </row>
    <row r="14" spans="1:12">
      <c r="A14" s="5"/>
      <c r="B14" s="5"/>
      <c r="C14" s="5"/>
      <c r="D14" s="5"/>
    </row>
    <row r="15" spans="1:12">
      <c r="A15" s="5"/>
      <c r="B15" s="5"/>
      <c r="C15" s="5"/>
      <c r="D15" s="5"/>
    </row>
    <row r="16" spans="1:12">
      <c r="A16" s="4"/>
      <c r="B16" s="2"/>
      <c r="C16" s="2"/>
      <c r="D16" s="2"/>
    </row>
    <row r="17" spans="1:18" ht="14">
      <c r="A17" s="10" t="s">
        <v>0</v>
      </c>
      <c r="B17" s="10" t="s">
        <v>1</v>
      </c>
      <c r="C17" s="10" t="s">
        <v>14</v>
      </c>
      <c r="D17" s="10" t="s">
        <v>1</v>
      </c>
      <c r="E17" s="10" t="s">
        <v>12</v>
      </c>
      <c r="F17" s="10" t="s">
        <v>1</v>
      </c>
      <c r="G17" s="10" t="s">
        <v>13</v>
      </c>
      <c r="H17" s="10" t="s">
        <v>1</v>
      </c>
      <c r="I17" s="10" t="s">
        <v>4</v>
      </c>
      <c r="J17" s="10" t="s">
        <v>1</v>
      </c>
      <c r="K17" s="10" t="s">
        <v>5</v>
      </c>
      <c r="L17" s="10" t="s">
        <v>1</v>
      </c>
      <c r="M17" s="10" t="s">
        <v>15</v>
      </c>
      <c r="N17" s="10" t="s">
        <v>1</v>
      </c>
      <c r="O17" s="10" t="s">
        <v>16</v>
      </c>
      <c r="P17" s="10" t="s">
        <v>1</v>
      </c>
      <c r="Q17" s="10" t="s">
        <v>17</v>
      </c>
      <c r="R17" s="10" t="s">
        <v>1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4">
        <v>50.1</v>
      </c>
      <c r="B19" s="4">
        <f>0.005*A19+0.02</f>
        <v>0.27050000000000002</v>
      </c>
      <c r="C19" s="5">
        <f>2*PI()*A19</f>
        <v>314.78758388969726</v>
      </c>
      <c r="D19" s="5">
        <f>2*PI()*B19</f>
        <v>1.6996016255920783</v>
      </c>
      <c r="E19" s="3">
        <v>6.71</v>
      </c>
      <c r="F19" s="3">
        <f t="shared" ref="F19:F90" si="0">0.005*E19+0.002</f>
        <v>3.5550000000000005E-2</v>
      </c>
      <c r="G19" s="6">
        <v>4.7490000000000004E-2</v>
      </c>
      <c r="H19" s="6">
        <f t="shared" ref="H19:H87" si="1">0.005*G19+0.0002</f>
        <v>4.3745000000000003E-4</v>
      </c>
      <c r="I19" s="11">
        <f>G19/E19</f>
        <v>7.0774962742175861E-3</v>
      </c>
      <c r="J19" s="11">
        <f>(F19/E19+H19/G19)*I19</f>
        <v>1.0269075894909616E-4</v>
      </c>
      <c r="K19" s="6">
        <f>$E$9/SQRT(($I$9+$E$9)^2+(($I$6*C19/1000)-1/($E$6*C19/1000000))^2)</f>
        <v>7.292671936963608E-3</v>
      </c>
      <c r="L19" s="11"/>
      <c r="M19" s="2">
        <v>86</v>
      </c>
      <c r="N19" s="7">
        <f t="shared" ref="N19:N90" si="2">0.01*ABS(M19)+2</f>
        <v>2.86</v>
      </c>
      <c r="O19" s="4">
        <f>M19*PI()/180</f>
        <v>1.5009831567151233</v>
      </c>
      <c r="P19" s="4">
        <f>N19*PI()/180</f>
        <v>4.9916416607037821E-2</v>
      </c>
      <c r="Q19" s="3">
        <f>-ATAN2($I$9+$E$9,($I$6*C19/1000)-1/($E$6*C19/1000000))</f>
        <v>1.5616053462319199</v>
      </c>
      <c r="R19" s="7"/>
    </row>
    <row r="20" spans="1:18">
      <c r="A20" s="4">
        <v>70.22</v>
      </c>
      <c r="B20" s="4">
        <f>0.005*A20+0.02</f>
        <v>0.37110000000000004</v>
      </c>
      <c r="C20" s="5">
        <f t="shared" ref="C20:C83" si="3">2*PI()*A20</f>
        <v>441.20527227015054</v>
      </c>
      <c r="D20" s="5">
        <f t="shared" ref="D20:D83" si="4">2*PI()*B20</f>
        <v>2.3316900674943448</v>
      </c>
      <c r="E20" s="3">
        <v>6.7140000000000004</v>
      </c>
      <c r="F20" s="3">
        <f t="shared" si="0"/>
        <v>3.5570000000000004E-2</v>
      </c>
      <c r="G20" s="6">
        <v>6.6810000000000008E-2</v>
      </c>
      <c r="H20" s="6">
        <f t="shared" si="1"/>
        <v>5.3405000000000011E-4</v>
      </c>
      <c r="I20" s="11">
        <f t="shared" ref="I20:I83" si="5">G20/E20</f>
        <v>9.9508489722966945E-3</v>
      </c>
      <c r="J20" s="11">
        <f t="shared" ref="J20:J83" si="6">(F20/E20+H20/G20)*I20</f>
        <v>1.3226120017047864E-4</v>
      </c>
      <c r="K20" s="6">
        <f t="shared" ref="K20:K83" si="7">$E$9/SQRT(($I$9+$E$9)^2+(($I$6*C20/1000)-1/($E$6*C20/1000000))^2)</f>
        <v>1.0254347684649175E-2</v>
      </c>
      <c r="L20" s="11"/>
      <c r="M20" s="2">
        <v>86</v>
      </c>
      <c r="N20" s="7">
        <f t="shared" si="2"/>
        <v>2.86</v>
      </c>
      <c r="O20" s="4">
        <f t="shared" ref="O20:O83" si="8">M20*PI()/180</f>
        <v>1.5009831567151233</v>
      </c>
      <c r="P20" s="4">
        <f t="shared" ref="P20:P83" si="9">N20*PI()/180</f>
        <v>4.9916416607037821E-2</v>
      </c>
      <c r="Q20" s="3">
        <f t="shared" ref="Q20:Q83" si="10">-ATAN2($I$9+$E$9,($I$6*C20/1000)-1/($E$6*C20/1000000))</f>
        <v>1.5578725578699124</v>
      </c>
      <c r="R20" s="7"/>
    </row>
    <row r="21" spans="1:18">
      <c r="A21" s="4">
        <v>90.34</v>
      </c>
      <c r="B21" s="4">
        <f>0.005*A21+0.02</f>
        <v>0.47170000000000006</v>
      </c>
      <c r="C21" s="5">
        <f t="shared" si="3"/>
        <v>567.62296065060389</v>
      </c>
      <c r="D21" s="5">
        <f t="shared" si="4"/>
        <v>2.9637785093966111</v>
      </c>
      <c r="E21" s="3">
        <v>6.7130000000000001</v>
      </c>
      <c r="F21" s="3">
        <f t="shared" si="0"/>
        <v>3.5565000000000006E-2</v>
      </c>
      <c r="G21" s="6">
        <v>8.6300000000000002E-2</v>
      </c>
      <c r="H21" s="6">
        <f t="shared" si="1"/>
        <v>6.3150000000000001E-4</v>
      </c>
      <c r="I21" s="11">
        <f t="shared" si="5"/>
        <v>1.2855653210189185E-2</v>
      </c>
      <c r="J21" s="11">
        <f t="shared" si="6"/>
        <v>1.6217954810373583E-4</v>
      </c>
      <c r="K21" s="6">
        <f t="shared" si="7"/>
        <v>1.3249517293185915E-2</v>
      </c>
      <c r="L21" s="11"/>
      <c r="M21" s="2">
        <v>86</v>
      </c>
      <c r="N21" s="7">
        <f t="shared" si="2"/>
        <v>2.86</v>
      </c>
      <c r="O21" s="4">
        <f t="shared" si="8"/>
        <v>1.5009831567151233</v>
      </c>
      <c r="P21" s="4">
        <f t="shared" si="9"/>
        <v>4.9916416607037821E-2</v>
      </c>
      <c r="Q21" s="3">
        <f t="shared" si="10"/>
        <v>1.554097371702311</v>
      </c>
      <c r="R21" s="7"/>
    </row>
    <row r="22" spans="1:18">
      <c r="A22" s="5">
        <v>110.4</v>
      </c>
      <c r="B22" s="5">
        <f t="shared" ref="B22:B85" si="11">0.005*A22+0.2</f>
        <v>0.752</v>
      </c>
      <c r="C22" s="5">
        <f t="shared" si="3"/>
        <v>693.66365791262638</v>
      </c>
      <c r="D22" s="5">
        <f t="shared" si="4"/>
        <v>4.724955350999049</v>
      </c>
      <c r="E22" s="3">
        <v>6.7140000000000004</v>
      </c>
      <c r="F22" s="3">
        <f t="shared" si="0"/>
        <v>3.5570000000000004E-2</v>
      </c>
      <c r="G22" s="6">
        <v>0.10607</v>
      </c>
      <c r="H22" s="6">
        <f t="shared" si="1"/>
        <v>7.3034999999999994E-4</v>
      </c>
      <c r="I22" s="11">
        <f t="shared" si="5"/>
        <v>1.5798331843908251E-2</v>
      </c>
      <c r="J22" s="11">
        <f t="shared" si="6"/>
        <v>1.9247790641760746E-4</v>
      </c>
      <c r="K22" s="6">
        <f t="shared" si="7"/>
        <v>1.6279255555464198E-2</v>
      </c>
      <c r="L22" s="11"/>
      <c r="M22" s="2">
        <v>87</v>
      </c>
      <c r="N22" s="7">
        <f t="shared" si="2"/>
        <v>2.87</v>
      </c>
      <c r="O22" s="4">
        <f t="shared" si="8"/>
        <v>1.5184364492350666</v>
      </c>
      <c r="P22" s="4">
        <f t="shared" si="9"/>
        <v>5.0090949532237257E-2</v>
      </c>
      <c r="Q22" s="3">
        <f t="shared" si="10"/>
        <v>1.5502783719648257</v>
      </c>
      <c r="R22" s="7"/>
    </row>
    <row r="23" spans="1:18">
      <c r="A23" s="5">
        <v>130.5</v>
      </c>
      <c r="B23" s="5">
        <f t="shared" si="11"/>
        <v>0.85250000000000004</v>
      </c>
      <c r="C23" s="5">
        <f t="shared" si="3"/>
        <v>819.95568258693595</v>
      </c>
      <c r="D23" s="5">
        <f t="shared" si="4"/>
        <v>5.3564154743705972</v>
      </c>
      <c r="E23" s="3">
        <v>6.7119999999999997</v>
      </c>
      <c r="F23" s="3">
        <f t="shared" si="0"/>
        <v>3.5560000000000001E-2</v>
      </c>
      <c r="G23" s="6">
        <v>0.12615999999999999</v>
      </c>
      <c r="H23" s="6">
        <f t="shared" si="1"/>
        <v>8.3079999999999992E-4</v>
      </c>
      <c r="I23" s="11">
        <f t="shared" si="5"/>
        <v>1.8796185935637665E-2</v>
      </c>
      <c r="J23" s="11">
        <f t="shared" si="6"/>
        <v>2.2336000772813996E-4</v>
      </c>
      <c r="K23" s="6">
        <f t="shared" si="7"/>
        <v>1.9369247989518387E-2</v>
      </c>
      <c r="L23" s="11"/>
      <c r="M23" s="2">
        <v>86</v>
      </c>
      <c r="N23" s="7">
        <f t="shared" si="2"/>
        <v>2.86</v>
      </c>
      <c r="O23" s="4">
        <f t="shared" si="8"/>
        <v>1.5009831567151233</v>
      </c>
      <c r="P23" s="4">
        <f t="shared" si="9"/>
        <v>4.9916416607037821E-2</v>
      </c>
      <c r="Q23" s="3">
        <f t="shared" si="10"/>
        <v>1.5463831128664571</v>
      </c>
      <c r="R23" s="7"/>
    </row>
    <row r="24" spans="1:18">
      <c r="A24" s="5">
        <v>150.6</v>
      </c>
      <c r="B24" s="5">
        <f t="shared" si="11"/>
        <v>0.95300000000000007</v>
      </c>
      <c r="C24" s="5">
        <f t="shared" si="3"/>
        <v>946.24770726124564</v>
      </c>
      <c r="D24" s="5">
        <f t="shared" si="4"/>
        <v>5.9878755977421463</v>
      </c>
      <c r="E24" s="3">
        <v>6.7110000000000003</v>
      </c>
      <c r="F24" s="3">
        <f t="shared" si="0"/>
        <v>3.5555000000000003E-2</v>
      </c>
      <c r="G24" s="6">
        <v>0.14671000000000001</v>
      </c>
      <c r="H24" s="6">
        <f t="shared" si="1"/>
        <v>9.3355E-4</v>
      </c>
      <c r="I24" s="11">
        <f t="shared" si="5"/>
        <v>2.186112352853524E-2</v>
      </c>
      <c r="J24" s="11">
        <f t="shared" si="6"/>
        <v>2.5492806542349434E-4</v>
      </c>
      <c r="K24" s="6">
        <f t="shared" si="7"/>
        <v>2.2524769188509736E-2</v>
      </c>
      <c r="L24" s="11"/>
      <c r="M24" s="2">
        <v>87</v>
      </c>
      <c r="N24" s="7">
        <f t="shared" si="2"/>
        <v>2.87</v>
      </c>
      <c r="O24" s="4">
        <f t="shared" si="8"/>
        <v>1.5184364492350666</v>
      </c>
      <c r="P24" s="4">
        <f t="shared" si="9"/>
        <v>5.0090949532237257E-2</v>
      </c>
      <c r="Q24" s="3">
        <f t="shared" si="10"/>
        <v>1.5424048650605031</v>
      </c>
      <c r="R24" s="7"/>
    </row>
    <row r="25" spans="1:18">
      <c r="A25" s="5">
        <v>170.8</v>
      </c>
      <c r="B25" s="5">
        <f t="shared" si="11"/>
        <v>1.054</v>
      </c>
      <c r="C25" s="7">
        <f t="shared" si="3"/>
        <v>1073.1680504662734</v>
      </c>
      <c r="D25" s="7">
        <f t="shared" si="4"/>
        <v>6.6224773137672841</v>
      </c>
      <c r="E25" s="3">
        <v>6.7089999999999996</v>
      </c>
      <c r="F25" s="3">
        <f t="shared" si="0"/>
        <v>3.5545E-2</v>
      </c>
      <c r="G25" s="6">
        <v>0.16761000000000001</v>
      </c>
      <c r="H25" s="6">
        <f t="shared" si="1"/>
        <v>1.03805E-3</v>
      </c>
      <c r="I25" s="11">
        <f t="shared" si="5"/>
        <v>2.4982858846325832E-2</v>
      </c>
      <c r="J25" s="11">
        <f t="shared" si="6"/>
        <v>2.8708685611755129E-4</v>
      </c>
      <c r="K25" s="6">
        <f t="shared" si="7"/>
        <v>2.5774139397758307E-2</v>
      </c>
      <c r="L25" s="11"/>
      <c r="M25" s="2">
        <v>86</v>
      </c>
      <c r="N25" s="7">
        <f t="shared" si="2"/>
        <v>2.86</v>
      </c>
      <c r="O25" s="4">
        <f t="shared" si="8"/>
        <v>1.5009831567151233</v>
      </c>
      <c r="P25" s="4">
        <f t="shared" si="9"/>
        <v>4.9916416607037821E-2</v>
      </c>
      <c r="Q25" s="3">
        <f t="shared" si="10"/>
        <v>1.5383078289444903</v>
      </c>
      <c r="R25" s="7"/>
    </row>
    <row r="26" spans="1:18">
      <c r="A26" s="5">
        <v>190.9</v>
      </c>
      <c r="B26" s="5">
        <f t="shared" si="11"/>
        <v>1.1545000000000001</v>
      </c>
      <c r="C26" s="7">
        <f t="shared" si="3"/>
        <v>1199.4600751405831</v>
      </c>
      <c r="D26" s="7">
        <f t="shared" si="4"/>
        <v>7.2539374371388332</v>
      </c>
      <c r="E26" s="3">
        <v>6.7080000000000002</v>
      </c>
      <c r="F26" s="3">
        <f t="shared" si="0"/>
        <v>3.5540000000000002E-2</v>
      </c>
      <c r="G26" s="6">
        <v>0.18908000000000003</v>
      </c>
      <c r="H26" s="6">
        <f t="shared" si="1"/>
        <v>1.1454000000000002E-3</v>
      </c>
      <c r="I26" s="11">
        <f t="shared" si="5"/>
        <v>2.8187239117471678E-2</v>
      </c>
      <c r="J26" s="11">
        <f t="shared" si="6"/>
        <v>3.2009160379173281E-4</v>
      </c>
      <c r="K26" s="6">
        <f t="shared" si="7"/>
        <v>2.9098175662822093E-2</v>
      </c>
      <c r="L26" s="11"/>
      <c r="M26" s="2">
        <v>87</v>
      </c>
      <c r="N26" s="7">
        <f t="shared" si="2"/>
        <v>2.87</v>
      </c>
      <c r="O26" s="4">
        <f t="shared" si="8"/>
        <v>1.5184364492350666</v>
      </c>
      <c r="P26" s="4">
        <f t="shared" si="9"/>
        <v>5.0090949532237257E-2</v>
      </c>
      <c r="Q26" s="3">
        <f t="shared" si="10"/>
        <v>1.5341160834686867</v>
      </c>
      <c r="R26" s="7"/>
    </row>
    <row r="27" spans="1:18">
      <c r="A27" s="5">
        <v>211</v>
      </c>
      <c r="B27" s="5">
        <f t="shared" si="11"/>
        <v>1.2549999999999999</v>
      </c>
      <c r="C27" s="7">
        <f t="shared" si="3"/>
        <v>1325.7520998148927</v>
      </c>
      <c r="D27" s="7">
        <f t="shared" si="4"/>
        <v>7.8853975605103797</v>
      </c>
      <c r="E27" s="3">
        <v>6.7030000000000003</v>
      </c>
      <c r="F27" s="3">
        <f t="shared" si="0"/>
        <v>3.5515000000000005E-2</v>
      </c>
      <c r="G27" s="6">
        <v>0.21109999999999998</v>
      </c>
      <c r="H27" s="6">
        <f t="shared" si="1"/>
        <v>1.2555000000000001E-3</v>
      </c>
      <c r="I27" s="11">
        <f t="shared" si="5"/>
        <v>3.1493361181560493E-2</v>
      </c>
      <c r="J27" s="11">
        <f t="shared" si="6"/>
        <v>3.5416779387783398E-4</v>
      </c>
      <c r="K27" s="6">
        <f t="shared" si="7"/>
        <v>3.252679623397909E-2</v>
      </c>
      <c r="L27" s="11"/>
      <c r="M27" s="2">
        <v>87</v>
      </c>
      <c r="N27" s="7">
        <f t="shared" si="2"/>
        <v>2.87</v>
      </c>
      <c r="O27" s="4">
        <f t="shared" si="8"/>
        <v>1.5184364492350666</v>
      </c>
      <c r="P27" s="4">
        <f t="shared" si="9"/>
        <v>5.0090949532237257E-2</v>
      </c>
      <c r="Q27" s="3">
        <f t="shared" si="10"/>
        <v>1.5297917764525291</v>
      </c>
      <c r="R27" s="7"/>
    </row>
    <row r="28" spans="1:18">
      <c r="A28" s="5">
        <v>231.1</v>
      </c>
      <c r="B28" s="5">
        <f t="shared" si="11"/>
        <v>1.3554999999999999</v>
      </c>
      <c r="C28" s="7">
        <f t="shared" si="3"/>
        <v>1452.0441244892024</v>
      </c>
      <c r="D28" s="7">
        <f t="shared" si="4"/>
        <v>8.5168576838819288</v>
      </c>
      <c r="E28" s="3">
        <v>6.6989999999999998</v>
      </c>
      <c r="F28" s="3">
        <f t="shared" si="0"/>
        <v>3.5494999999999999E-2</v>
      </c>
      <c r="G28" s="6">
        <v>0.23380000000000001</v>
      </c>
      <c r="H28" s="6">
        <f t="shared" si="1"/>
        <v>1.3690000000000002E-3</v>
      </c>
      <c r="I28" s="11">
        <f t="shared" si="5"/>
        <v>3.4900731452455591E-2</v>
      </c>
      <c r="J28" s="11">
        <f t="shared" si="6"/>
        <v>3.892822007620408E-4</v>
      </c>
      <c r="K28" s="6">
        <f t="shared" si="7"/>
        <v>3.6075347792238699E-2</v>
      </c>
      <c r="L28" s="11"/>
      <c r="M28" s="2">
        <v>88</v>
      </c>
      <c r="N28" s="7">
        <f t="shared" si="2"/>
        <v>2.88</v>
      </c>
      <c r="O28" s="4">
        <f t="shared" si="8"/>
        <v>1.5358897417550099</v>
      </c>
      <c r="P28" s="4">
        <f t="shared" si="9"/>
        <v>5.0265482457436693E-2</v>
      </c>
      <c r="Q28" s="3">
        <f t="shared" si="10"/>
        <v>1.5253153988299413</v>
      </c>
      <c r="R28" s="7"/>
    </row>
    <row r="29" spans="1:18">
      <c r="A29" s="5">
        <v>251.2</v>
      </c>
      <c r="B29" s="5">
        <f t="shared" si="11"/>
        <v>1.456</v>
      </c>
      <c r="C29" s="7">
        <f t="shared" si="3"/>
        <v>1578.3361491635119</v>
      </c>
      <c r="D29" s="7">
        <f t="shared" si="4"/>
        <v>9.148317807253477</v>
      </c>
      <c r="E29" s="3">
        <v>6.6959999999999997</v>
      </c>
      <c r="F29" s="3">
        <f t="shared" si="0"/>
        <v>3.5480000000000005E-2</v>
      </c>
      <c r="G29" s="6">
        <v>0.25739999999999996</v>
      </c>
      <c r="H29" s="6">
        <f t="shared" si="1"/>
        <v>1.4869999999999998E-3</v>
      </c>
      <c r="I29" s="11">
        <f t="shared" si="5"/>
        <v>3.844086021505376E-2</v>
      </c>
      <c r="J29" s="11">
        <f t="shared" si="6"/>
        <v>4.2575891882170062E-4</v>
      </c>
      <c r="K29" s="6">
        <f t="shared" si="7"/>
        <v>3.9760737133366128E-2</v>
      </c>
      <c r="L29" s="11"/>
      <c r="M29" s="2">
        <v>86</v>
      </c>
      <c r="N29" s="7">
        <f t="shared" si="2"/>
        <v>2.86</v>
      </c>
      <c r="O29" s="4">
        <f t="shared" si="8"/>
        <v>1.5009831567151233</v>
      </c>
      <c r="P29" s="4">
        <f t="shared" si="9"/>
        <v>4.9916416607037821E-2</v>
      </c>
      <c r="Q29" s="3">
        <f t="shared" si="10"/>
        <v>1.5206654381417297</v>
      </c>
      <c r="R29" s="7"/>
    </row>
    <row r="30" spans="1:18">
      <c r="A30" s="5">
        <v>271.3</v>
      </c>
      <c r="B30" s="5">
        <f t="shared" si="11"/>
        <v>1.5565</v>
      </c>
      <c r="C30" s="7">
        <f t="shared" si="3"/>
        <v>1704.6281738378218</v>
      </c>
      <c r="D30" s="7">
        <f t="shared" si="4"/>
        <v>9.7797779306250252</v>
      </c>
      <c r="E30" s="3">
        <v>6.6929999999999996</v>
      </c>
      <c r="F30" s="3">
        <f t="shared" si="0"/>
        <v>3.5465000000000003E-2</v>
      </c>
      <c r="G30" s="6">
        <v>0.28179999999999999</v>
      </c>
      <c r="H30" s="6">
        <f t="shared" si="1"/>
        <v>1.6090000000000002E-3</v>
      </c>
      <c r="I30" s="11">
        <f t="shared" si="5"/>
        <v>4.2103690422829826E-2</v>
      </c>
      <c r="J30" s="11">
        <f t="shared" si="6"/>
        <v>4.6350028101683252E-4</v>
      </c>
      <c r="K30" s="6">
        <f t="shared" si="7"/>
        <v>4.3601724708127412E-2</v>
      </c>
      <c r="L30" s="11"/>
      <c r="M30" s="2">
        <v>86</v>
      </c>
      <c r="N30" s="7">
        <f t="shared" si="2"/>
        <v>2.86</v>
      </c>
      <c r="O30" s="4">
        <f t="shared" si="8"/>
        <v>1.5009831567151233</v>
      </c>
      <c r="P30" s="4">
        <f t="shared" si="9"/>
        <v>4.9916416607037821E-2</v>
      </c>
      <c r="Q30" s="3">
        <f t="shared" si="10"/>
        <v>1.515817998415999</v>
      </c>
      <c r="R30" s="7"/>
    </row>
    <row r="31" spans="1:18">
      <c r="A31" s="5">
        <v>291.5</v>
      </c>
      <c r="B31" s="5">
        <f t="shared" si="11"/>
        <v>1.6575</v>
      </c>
      <c r="C31" s="7">
        <f t="shared" si="3"/>
        <v>1831.5485170428494</v>
      </c>
      <c r="D31" s="7">
        <f t="shared" si="4"/>
        <v>10.414379646650165</v>
      </c>
      <c r="E31" s="3">
        <v>6.6890000000000001</v>
      </c>
      <c r="F31" s="3">
        <f t="shared" si="0"/>
        <v>3.5445000000000004E-2</v>
      </c>
      <c r="G31" s="6">
        <v>0.3075</v>
      </c>
      <c r="H31" s="6">
        <f t="shared" si="1"/>
        <v>1.7375000000000001E-3</v>
      </c>
      <c r="I31" s="11">
        <f t="shared" si="5"/>
        <v>4.5970997159515622E-2</v>
      </c>
      <c r="J31" s="11">
        <f t="shared" si="6"/>
        <v>5.033550596978668E-4</v>
      </c>
      <c r="K31" s="6">
        <f t="shared" si="7"/>
        <v>4.7639741055490029E-2</v>
      </c>
      <c r="L31" s="11"/>
      <c r="M31" s="2">
        <v>86</v>
      </c>
      <c r="N31" s="7">
        <f t="shared" si="2"/>
        <v>2.86</v>
      </c>
      <c r="O31" s="4">
        <f t="shared" si="8"/>
        <v>1.5009831567151233</v>
      </c>
      <c r="P31" s="4">
        <f t="shared" si="9"/>
        <v>4.9916416607037821E-2</v>
      </c>
      <c r="Q31" s="3">
        <f t="shared" si="10"/>
        <v>1.5107205056854305</v>
      </c>
      <c r="R31" s="7"/>
    </row>
    <row r="32" spans="1:18">
      <c r="A32" s="5">
        <v>311.60000000000002</v>
      </c>
      <c r="B32" s="5">
        <f t="shared" si="11"/>
        <v>1.758</v>
      </c>
      <c r="C32" s="7">
        <f t="shared" si="3"/>
        <v>1957.8405417171591</v>
      </c>
      <c r="D32" s="7">
        <f t="shared" si="4"/>
        <v>11.045839770021713</v>
      </c>
      <c r="E32" s="3">
        <v>6.6820000000000004</v>
      </c>
      <c r="F32" s="3">
        <f t="shared" si="0"/>
        <v>3.5410000000000004E-2</v>
      </c>
      <c r="G32" s="6">
        <v>0.33410000000000001</v>
      </c>
      <c r="H32" s="6">
        <f t="shared" si="1"/>
        <v>1.8705000000000002E-3</v>
      </c>
      <c r="I32" s="11">
        <f t="shared" si="5"/>
        <v>4.9999999999999996E-2</v>
      </c>
      <c r="J32" s="11">
        <f t="shared" si="6"/>
        <v>5.4489673750374135E-4</v>
      </c>
      <c r="K32" s="6">
        <f t="shared" si="7"/>
        <v>5.1858495382306198E-2</v>
      </c>
      <c r="L32" s="11"/>
      <c r="M32" s="2">
        <v>87</v>
      </c>
      <c r="N32" s="7">
        <f t="shared" si="2"/>
        <v>2.87</v>
      </c>
      <c r="O32" s="4">
        <f t="shared" si="8"/>
        <v>1.5184364492350666</v>
      </c>
      <c r="P32" s="4">
        <f t="shared" si="9"/>
        <v>5.0090949532237257E-2</v>
      </c>
      <c r="Q32" s="3">
        <f t="shared" si="10"/>
        <v>1.5053931816845567</v>
      </c>
      <c r="R32" s="7"/>
    </row>
    <row r="33" spans="1:18">
      <c r="A33" s="5">
        <v>331.7</v>
      </c>
      <c r="B33" s="5">
        <f t="shared" si="11"/>
        <v>1.8585</v>
      </c>
      <c r="C33" s="7">
        <f t="shared" si="3"/>
        <v>2084.1325663914686</v>
      </c>
      <c r="D33" s="7">
        <f t="shared" si="4"/>
        <v>11.677299893393261</v>
      </c>
      <c r="E33" s="3">
        <v>6.6769999999999996</v>
      </c>
      <c r="F33" s="3">
        <f t="shared" si="0"/>
        <v>3.5385E-2</v>
      </c>
      <c r="G33" s="6">
        <v>0.36219999999999997</v>
      </c>
      <c r="H33" s="6">
        <f t="shared" si="1"/>
        <v>2.0109999999999998E-3</v>
      </c>
      <c r="I33" s="11">
        <f t="shared" si="5"/>
        <v>5.4245918825819979E-2</v>
      </c>
      <c r="J33" s="11">
        <f t="shared" si="6"/>
        <v>5.8866135055438671E-4</v>
      </c>
      <c r="K33" s="6">
        <f t="shared" si="7"/>
        <v>5.6304248217441677E-2</v>
      </c>
      <c r="L33" s="11"/>
      <c r="M33" s="2">
        <v>89</v>
      </c>
      <c r="N33" s="7">
        <f t="shared" si="2"/>
        <v>2.89</v>
      </c>
      <c r="O33" s="4">
        <f t="shared" si="8"/>
        <v>1.5533430342749535</v>
      </c>
      <c r="P33" s="4">
        <f t="shared" si="9"/>
        <v>5.0440015382636122E-2</v>
      </c>
      <c r="Q33" s="3">
        <f t="shared" si="10"/>
        <v>1.4997771951318235</v>
      </c>
      <c r="R33" s="7"/>
    </row>
    <row r="34" spans="1:18">
      <c r="A34" s="5">
        <v>351.8</v>
      </c>
      <c r="B34" s="5">
        <f t="shared" si="11"/>
        <v>1.9590000000000001</v>
      </c>
      <c r="C34" s="7">
        <f t="shared" si="3"/>
        <v>2210.4245910657787</v>
      </c>
      <c r="D34" s="7">
        <f t="shared" si="4"/>
        <v>12.308760016764809</v>
      </c>
      <c r="E34" s="3">
        <v>6.6710000000000003</v>
      </c>
      <c r="F34" s="3">
        <f t="shared" si="0"/>
        <v>3.5355000000000004E-2</v>
      </c>
      <c r="G34" s="6">
        <v>0.3916</v>
      </c>
      <c r="H34" s="6">
        <f t="shared" si="1"/>
        <v>2.1580000000000002E-3</v>
      </c>
      <c r="I34" s="11">
        <f t="shared" si="5"/>
        <v>5.8701843801529006E-2</v>
      </c>
      <c r="J34" s="11">
        <f t="shared" si="6"/>
        <v>6.3459806439859973E-4</v>
      </c>
      <c r="K34" s="6">
        <f t="shared" si="7"/>
        <v>6.1007473840383429E-2</v>
      </c>
      <c r="L34" s="11"/>
      <c r="M34" s="2">
        <v>86</v>
      </c>
      <c r="N34" s="7">
        <f t="shared" si="2"/>
        <v>2.86</v>
      </c>
      <c r="O34" s="4">
        <f t="shared" si="8"/>
        <v>1.5009831567151233</v>
      </c>
      <c r="P34" s="4">
        <f t="shared" si="9"/>
        <v>4.9916416607037821E-2</v>
      </c>
      <c r="Q34" s="3">
        <f t="shared" si="10"/>
        <v>1.4938335153580427</v>
      </c>
      <c r="R34" s="7"/>
    </row>
    <row r="35" spans="1:18">
      <c r="A35" s="5">
        <v>371.9</v>
      </c>
      <c r="B35" s="5">
        <f t="shared" si="11"/>
        <v>2.0594999999999999</v>
      </c>
      <c r="C35" s="7">
        <f t="shared" si="3"/>
        <v>2336.7166157400879</v>
      </c>
      <c r="D35" s="7">
        <f t="shared" si="4"/>
        <v>12.940220140136358</v>
      </c>
      <c r="E35" s="3">
        <v>6.6619999999999999</v>
      </c>
      <c r="F35" s="3">
        <f t="shared" si="0"/>
        <v>3.5310000000000001E-2</v>
      </c>
      <c r="G35" s="6">
        <v>0.4229</v>
      </c>
      <c r="H35" s="6">
        <f t="shared" si="1"/>
        <v>2.3145000000000002E-3</v>
      </c>
      <c r="I35" s="11">
        <f t="shared" si="5"/>
        <v>6.3479435604923445E-2</v>
      </c>
      <c r="J35" s="11">
        <f t="shared" si="6"/>
        <v>6.8387254146049946E-4</v>
      </c>
      <c r="K35" s="6">
        <f t="shared" si="7"/>
        <v>6.6003149466893965E-2</v>
      </c>
      <c r="L35" s="11"/>
      <c r="M35" s="2">
        <v>85</v>
      </c>
      <c r="N35" s="7">
        <f t="shared" si="2"/>
        <v>2.85</v>
      </c>
      <c r="O35" s="4">
        <f t="shared" si="8"/>
        <v>1.4835298641951802</v>
      </c>
      <c r="P35" s="4">
        <f t="shared" si="9"/>
        <v>4.9741883681838399E-2</v>
      </c>
      <c r="Q35" s="3">
        <f t="shared" si="10"/>
        <v>1.4875172633291593</v>
      </c>
      <c r="R35" s="7"/>
    </row>
    <row r="36" spans="1:18">
      <c r="A36" s="5">
        <v>392</v>
      </c>
      <c r="B36" s="5">
        <f t="shared" si="11"/>
        <v>2.16</v>
      </c>
      <c r="C36" s="7">
        <f t="shared" si="3"/>
        <v>2463.0086404143976</v>
      </c>
      <c r="D36" s="7">
        <f t="shared" si="4"/>
        <v>13.571680263507908</v>
      </c>
      <c r="E36" s="3">
        <v>6.6539999999999999</v>
      </c>
      <c r="F36" s="3">
        <f t="shared" si="0"/>
        <v>3.5270000000000003E-2</v>
      </c>
      <c r="G36" s="6">
        <v>0.45580000000000004</v>
      </c>
      <c r="H36" s="6">
        <f t="shared" si="1"/>
        <v>2.4790000000000003E-3</v>
      </c>
      <c r="I36" s="11">
        <f t="shared" si="5"/>
        <v>6.8500150285542544E-2</v>
      </c>
      <c r="J36" s="11">
        <f t="shared" si="6"/>
        <v>7.3564777585979663E-4</v>
      </c>
      <c r="K36" s="6">
        <f t="shared" si="7"/>
        <v>7.1331691621501395E-2</v>
      </c>
      <c r="L36" s="11"/>
      <c r="M36" s="2">
        <v>85</v>
      </c>
      <c r="N36" s="7">
        <f t="shared" si="2"/>
        <v>2.85</v>
      </c>
      <c r="O36" s="4">
        <f t="shared" si="8"/>
        <v>1.4835298641951802</v>
      </c>
      <c r="P36" s="4">
        <f t="shared" si="9"/>
        <v>4.9741883681838399E-2</v>
      </c>
      <c r="Q36" s="3">
        <f t="shared" si="10"/>
        <v>1.4807764748762275</v>
      </c>
      <c r="R36" s="7"/>
    </row>
    <row r="37" spans="1:18">
      <c r="A37" s="5">
        <v>412.1</v>
      </c>
      <c r="B37" s="5">
        <f t="shared" si="11"/>
        <v>2.2605000000000004</v>
      </c>
      <c r="C37" s="7">
        <f t="shared" si="3"/>
        <v>2589.3006650887078</v>
      </c>
      <c r="D37" s="7">
        <f t="shared" si="4"/>
        <v>14.203140386879458</v>
      </c>
      <c r="E37" s="3">
        <v>6.6429999999999998</v>
      </c>
      <c r="F37" s="3">
        <f t="shared" si="0"/>
        <v>3.5215000000000003E-2</v>
      </c>
      <c r="G37" s="6">
        <v>0.49099999999999999</v>
      </c>
      <c r="H37" s="6">
        <f t="shared" si="1"/>
        <v>2.6550000000000002E-3</v>
      </c>
      <c r="I37" s="11">
        <f t="shared" si="5"/>
        <v>7.3912388980882135E-2</v>
      </c>
      <c r="J37" s="11">
        <f t="shared" si="6"/>
        <v>7.9148348305912476E-4</v>
      </c>
      <c r="K37" s="6">
        <f t="shared" si="7"/>
        <v>7.7040124133269411E-2</v>
      </c>
      <c r="L37" s="11"/>
      <c r="M37" s="2">
        <v>83</v>
      </c>
      <c r="N37" s="7">
        <f t="shared" si="2"/>
        <v>2.83</v>
      </c>
      <c r="O37" s="4">
        <f t="shared" si="8"/>
        <v>1.4486232791552935</v>
      </c>
      <c r="P37" s="4">
        <f t="shared" si="9"/>
        <v>4.939281783143952E-2</v>
      </c>
      <c r="Q37" s="3">
        <f t="shared" si="10"/>
        <v>1.4735505504926534</v>
      </c>
      <c r="R37" s="7"/>
    </row>
    <row r="38" spans="1:18">
      <c r="A38" s="5">
        <v>432.3</v>
      </c>
      <c r="B38" s="5">
        <f t="shared" si="11"/>
        <v>2.3615000000000004</v>
      </c>
      <c r="C38" s="7">
        <f t="shared" si="3"/>
        <v>2716.2210082937354</v>
      </c>
      <c r="D38" s="7">
        <f t="shared" si="4"/>
        <v>14.837742102904595</v>
      </c>
      <c r="E38" s="3">
        <v>6.633</v>
      </c>
      <c r="F38" s="3">
        <f t="shared" si="0"/>
        <v>3.5165000000000002E-2</v>
      </c>
      <c r="G38" s="6">
        <v>0.52860000000000007</v>
      </c>
      <c r="H38" s="6">
        <f t="shared" si="1"/>
        <v>2.8430000000000005E-3</v>
      </c>
      <c r="I38" s="11">
        <f t="shared" si="5"/>
        <v>7.9692446856625965E-2</v>
      </c>
      <c r="J38" s="11">
        <f t="shared" si="6"/>
        <v>8.5110581844011028E-4</v>
      </c>
      <c r="K38" s="6">
        <f t="shared" si="7"/>
        <v>8.3215303067430968E-2</v>
      </c>
      <c r="L38" s="11"/>
      <c r="M38" s="2">
        <v>84</v>
      </c>
      <c r="N38" s="7">
        <f t="shared" si="2"/>
        <v>2.84</v>
      </c>
      <c r="O38" s="4">
        <f t="shared" si="8"/>
        <v>1.4660765716752369</v>
      </c>
      <c r="P38" s="4">
        <f t="shared" si="9"/>
        <v>4.9567350756638956E-2</v>
      </c>
      <c r="Q38" s="3">
        <f t="shared" si="10"/>
        <v>1.4657280513941082</v>
      </c>
      <c r="R38" s="7"/>
    </row>
    <row r="39" spans="1:18">
      <c r="A39" s="5">
        <v>452.4</v>
      </c>
      <c r="B39" s="5">
        <f t="shared" si="11"/>
        <v>2.4620000000000002</v>
      </c>
      <c r="C39" s="7">
        <f t="shared" si="3"/>
        <v>2842.5130329680446</v>
      </c>
      <c r="D39" s="7">
        <f t="shared" si="4"/>
        <v>15.469202226276142</v>
      </c>
      <c r="E39" s="3">
        <v>6.6210000000000004</v>
      </c>
      <c r="F39" s="3">
        <f t="shared" si="0"/>
        <v>3.5105000000000004E-2</v>
      </c>
      <c r="G39" s="6">
        <v>0.56889999999999996</v>
      </c>
      <c r="H39" s="6">
        <f t="shared" si="1"/>
        <v>3.0444999999999999E-3</v>
      </c>
      <c r="I39" s="11">
        <f t="shared" si="5"/>
        <v>8.5923576499018259E-2</v>
      </c>
      <c r="J39" s="11">
        <f t="shared" si="6"/>
        <v>9.1539754614076963E-4</v>
      </c>
      <c r="K39" s="6">
        <f t="shared" si="7"/>
        <v>8.9861427844195027E-2</v>
      </c>
      <c r="L39" s="11"/>
      <c r="M39" s="2">
        <v>82</v>
      </c>
      <c r="N39" s="7">
        <f t="shared" si="2"/>
        <v>2.8200000000000003</v>
      </c>
      <c r="O39" s="4">
        <f t="shared" si="8"/>
        <v>1.43116998663535</v>
      </c>
      <c r="P39" s="4">
        <f t="shared" si="9"/>
        <v>4.9218284906240098E-2</v>
      </c>
      <c r="Q39" s="3">
        <f t="shared" si="10"/>
        <v>1.457301744440745</v>
      </c>
      <c r="R39" s="7"/>
    </row>
    <row r="40" spans="1:18">
      <c r="A40" s="5">
        <v>472.5</v>
      </c>
      <c r="B40" s="5">
        <f t="shared" si="11"/>
        <v>2.5625000000000004</v>
      </c>
      <c r="C40" s="7">
        <f t="shared" si="3"/>
        <v>2968.8050576423543</v>
      </c>
      <c r="D40" s="7">
        <f t="shared" si="4"/>
        <v>16.100662349647692</v>
      </c>
      <c r="E40" s="3">
        <v>6.6059999999999999</v>
      </c>
      <c r="F40" s="3">
        <f t="shared" si="0"/>
        <v>3.5029999999999999E-2</v>
      </c>
      <c r="G40" s="6">
        <v>0.61220000000000008</v>
      </c>
      <c r="H40" s="6">
        <f t="shared" si="1"/>
        <v>3.2610000000000004E-3</v>
      </c>
      <c r="I40" s="6">
        <f t="shared" si="5"/>
        <v>9.2673327278231923E-2</v>
      </c>
      <c r="J40" s="6">
        <f t="shared" si="6"/>
        <v>9.8506609969065476E-4</v>
      </c>
      <c r="K40" s="6">
        <f t="shared" si="7"/>
        <v>9.7085374287077988E-2</v>
      </c>
      <c r="L40" s="6"/>
      <c r="M40" s="2">
        <v>82</v>
      </c>
      <c r="N40" s="7">
        <f t="shared" si="2"/>
        <v>2.8200000000000003</v>
      </c>
      <c r="O40" s="4">
        <f t="shared" si="8"/>
        <v>1.43116998663535</v>
      </c>
      <c r="P40" s="4">
        <f t="shared" si="9"/>
        <v>4.9218284906240098E-2</v>
      </c>
      <c r="Q40" s="3">
        <f t="shared" si="10"/>
        <v>1.448133635912046</v>
      </c>
      <c r="R40" s="7"/>
    </row>
    <row r="41" spans="1:18">
      <c r="A41" s="5">
        <v>492.6</v>
      </c>
      <c r="B41" s="5">
        <f t="shared" si="11"/>
        <v>2.6630000000000003</v>
      </c>
      <c r="C41" s="7">
        <f t="shared" si="3"/>
        <v>3095.0970823166645</v>
      </c>
      <c r="D41" s="7">
        <f t="shared" si="4"/>
        <v>16.732122473019238</v>
      </c>
      <c r="E41" s="3">
        <v>6.5890000000000004</v>
      </c>
      <c r="F41" s="3">
        <f t="shared" si="0"/>
        <v>3.4945000000000004E-2</v>
      </c>
      <c r="G41" s="6">
        <v>0.65110000000000001</v>
      </c>
      <c r="H41" s="6">
        <f t="shared" si="1"/>
        <v>3.4555000000000002E-3</v>
      </c>
      <c r="I41" s="6">
        <f t="shared" si="5"/>
        <v>9.8816208832903318E-2</v>
      </c>
      <c r="J41" s="6">
        <f t="shared" si="6"/>
        <v>1.0485100041987868E-3</v>
      </c>
      <c r="K41" s="6">
        <f t="shared" si="7"/>
        <v>0.10498001241460091</v>
      </c>
      <c r="L41" s="6"/>
      <c r="M41" s="2">
        <v>83</v>
      </c>
      <c r="N41" s="7">
        <f t="shared" si="2"/>
        <v>2.83</v>
      </c>
      <c r="O41" s="4">
        <f t="shared" si="8"/>
        <v>1.4486232791552935</v>
      </c>
      <c r="P41" s="4">
        <f t="shared" si="9"/>
        <v>4.939281783143952E-2</v>
      </c>
      <c r="Q41" s="3">
        <f t="shared" si="10"/>
        <v>1.4381024415940216</v>
      </c>
      <c r="R41" s="7"/>
    </row>
    <row r="42" spans="1:18">
      <c r="A42" s="5">
        <v>512.70000000000005</v>
      </c>
      <c r="B42" s="5">
        <f t="shared" si="11"/>
        <v>2.7635000000000005</v>
      </c>
      <c r="C42" s="7">
        <f t="shared" si="3"/>
        <v>3221.3891069909741</v>
      </c>
      <c r="D42" s="7">
        <f t="shared" si="4"/>
        <v>17.363582596390788</v>
      </c>
      <c r="E42" s="3">
        <v>6.5679999999999996</v>
      </c>
      <c r="F42" s="3">
        <f t="shared" si="0"/>
        <v>3.4840000000000003E-2</v>
      </c>
      <c r="G42" s="6">
        <v>0.70929999999999993</v>
      </c>
      <c r="H42" s="6">
        <f t="shared" si="1"/>
        <v>3.7464999999999998E-3</v>
      </c>
      <c r="I42" s="6">
        <f t="shared" si="5"/>
        <v>0.10799330085261875</v>
      </c>
      <c r="J42" s="6">
        <f t="shared" si="6"/>
        <v>1.1432683620135867E-3</v>
      </c>
      <c r="K42" s="6">
        <f t="shared" si="7"/>
        <v>0.11365768115261755</v>
      </c>
      <c r="L42" s="6"/>
      <c r="M42" s="2">
        <v>81</v>
      </c>
      <c r="N42" s="7">
        <f t="shared" si="2"/>
        <v>2.81</v>
      </c>
      <c r="O42" s="4">
        <f t="shared" si="8"/>
        <v>1.4137166941154069</v>
      </c>
      <c r="P42" s="4">
        <f t="shared" si="9"/>
        <v>4.9043751981040655E-2</v>
      </c>
      <c r="Q42" s="3">
        <f t="shared" si="10"/>
        <v>1.4270607443120855</v>
      </c>
      <c r="R42" s="7"/>
    </row>
    <row r="43" spans="1:18">
      <c r="A43" s="5">
        <v>532.79999999999995</v>
      </c>
      <c r="B43" s="5">
        <f t="shared" si="11"/>
        <v>2.8639999999999999</v>
      </c>
      <c r="C43" s="7">
        <f t="shared" si="3"/>
        <v>3347.6811316652834</v>
      </c>
      <c r="D43" s="7">
        <f t="shared" si="4"/>
        <v>17.995042719762335</v>
      </c>
      <c r="E43" s="3">
        <v>6.5430000000000001</v>
      </c>
      <c r="F43" s="3">
        <f t="shared" si="0"/>
        <v>3.4715000000000003E-2</v>
      </c>
      <c r="G43" s="6">
        <v>0.76479999999999992</v>
      </c>
      <c r="H43" s="6">
        <f t="shared" si="1"/>
        <v>4.0239999999999998E-3</v>
      </c>
      <c r="I43" s="6">
        <f t="shared" si="5"/>
        <v>0.11688827754852513</v>
      </c>
      <c r="J43" s="6">
        <f t="shared" si="6"/>
        <v>1.2351790547297952E-3</v>
      </c>
      <c r="K43" s="6">
        <f t="shared" si="7"/>
        <v>0.12325551588061576</v>
      </c>
      <c r="L43" s="6"/>
      <c r="M43" s="2">
        <v>80</v>
      </c>
      <c r="N43" s="7">
        <f t="shared" si="2"/>
        <v>2.8</v>
      </c>
      <c r="O43" s="4">
        <f t="shared" si="8"/>
        <v>1.3962634015954636</v>
      </c>
      <c r="P43" s="4">
        <f t="shared" si="9"/>
        <v>4.8869219055841226E-2</v>
      </c>
      <c r="Q43" s="3">
        <f t="shared" si="10"/>
        <v>1.4148275583186283</v>
      </c>
      <c r="R43" s="7"/>
    </row>
    <row r="44" spans="1:18">
      <c r="A44" s="5">
        <v>553</v>
      </c>
      <c r="B44" s="5">
        <f t="shared" si="11"/>
        <v>2.9650000000000003</v>
      </c>
      <c r="C44" s="7">
        <f t="shared" si="3"/>
        <v>3474.601474870311</v>
      </c>
      <c r="D44" s="7">
        <f t="shared" si="4"/>
        <v>18.629644435787476</v>
      </c>
      <c r="E44" s="3">
        <v>6.516</v>
      </c>
      <c r="F44" s="3">
        <f t="shared" si="0"/>
        <v>3.458E-2</v>
      </c>
      <c r="G44" s="6">
        <v>0.82540000000000002</v>
      </c>
      <c r="H44" s="6">
        <f t="shared" si="1"/>
        <v>4.3270000000000001E-3</v>
      </c>
      <c r="I44" s="6">
        <f t="shared" si="5"/>
        <v>0.12667280540208717</v>
      </c>
      <c r="J44" s="6">
        <f t="shared" si="6"/>
        <v>1.3363022729902048E-3</v>
      </c>
      <c r="K44" s="6">
        <f t="shared" si="7"/>
        <v>0.13399878070485838</v>
      </c>
      <c r="L44" s="6"/>
      <c r="M44" s="2">
        <v>78</v>
      </c>
      <c r="N44" s="7">
        <f t="shared" si="2"/>
        <v>2.7800000000000002</v>
      </c>
      <c r="O44" s="4">
        <f t="shared" si="8"/>
        <v>1.3613568165555769</v>
      </c>
      <c r="P44" s="4">
        <f t="shared" si="9"/>
        <v>4.8520153205442361E-2</v>
      </c>
      <c r="Q44" s="3">
        <f t="shared" si="10"/>
        <v>1.4011063714664762</v>
      </c>
      <c r="R44" s="7"/>
    </row>
    <row r="45" spans="1:18">
      <c r="A45" s="5">
        <v>573.1</v>
      </c>
      <c r="B45" s="5">
        <f t="shared" si="11"/>
        <v>3.0655000000000006</v>
      </c>
      <c r="C45" s="7">
        <f t="shared" si="3"/>
        <v>3600.8934995446211</v>
      </c>
      <c r="D45" s="7">
        <f t="shared" si="4"/>
        <v>19.261104559159026</v>
      </c>
      <c r="E45" s="3">
        <v>6.4809999999999999</v>
      </c>
      <c r="F45" s="3">
        <f t="shared" si="0"/>
        <v>3.4405000000000005E-2</v>
      </c>
      <c r="G45" s="6">
        <v>0.89200000000000002</v>
      </c>
      <c r="H45" s="6">
        <f t="shared" si="1"/>
        <v>4.6600000000000001E-3</v>
      </c>
      <c r="I45" s="6">
        <f t="shared" si="5"/>
        <v>0.13763308131461194</v>
      </c>
      <c r="J45" s="6">
        <f t="shared" si="6"/>
        <v>1.4496630400600563E-3</v>
      </c>
      <c r="K45" s="6">
        <f t="shared" si="7"/>
        <v>0.14599264095748971</v>
      </c>
      <c r="L45" s="6"/>
      <c r="M45" s="2">
        <v>78</v>
      </c>
      <c r="N45" s="7">
        <f t="shared" si="2"/>
        <v>2.7800000000000002</v>
      </c>
      <c r="O45" s="4">
        <f t="shared" si="8"/>
        <v>1.3613568165555769</v>
      </c>
      <c r="P45" s="4">
        <f t="shared" si="9"/>
        <v>4.8520153205442361E-2</v>
      </c>
      <c r="Q45" s="3">
        <f t="shared" si="10"/>
        <v>1.3857496050188638</v>
      </c>
      <c r="R45" s="7"/>
    </row>
    <row r="46" spans="1:18">
      <c r="A46" s="5">
        <v>593.20000000000005</v>
      </c>
      <c r="B46" s="5">
        <f t="shared" si="11"/>
        <v>3.1660000000000004</v>
      </c>
      <c r="C46" s="7">
        <f t="shared" si="3"/>
        <v>3727.1855242189308</v>
      </c>
      <c r="D46" s="7">
        <f t="shared" si="4"/>
        <v>19.892564682530573</v>
      </c>
      <c r="E46" s="3">
        <v>6.4429999999999996</v>
      </c>
      <c r="F46" s="3">
        <f t="shared" si="0"/>
        <v>3.4215000000000002E-2</v>
      </c>
      <c r="G46" s="6">
        <v>0.96529999999999994</v>
      </c>
      <c r="H46" s="6">
        <f t="shared" si="1"/>
        <v>5.0264999999999997E-3</v>
      </c>
      <c r="I46" s="6">
        <f t="shared" si="5"/>
        <v>0.14982151171814373</v>
      </c>
      <c r="J46" s="6">
        <f t="shared" si="6"/>
        <v>1.5757633126550193E-3</v>
      </c>
      <c r="K46" s="6">
        <f t="shared" si="7"/>
        <v>0.15955284217491397</v>
      </c>
      <c r="L46" s="6"/>
      <c r="M46" s="2">
        <v>77</v>
      </c>
      <c r="N46" s="7">
        <f t="shared" si="2"/>
        <v>2.77</v>
      </c>
      <c r="O46" s="4">
        <f t="shared" si="8"/>
        <v>1.3439035240356338</v>
      </c>
      <c r="P46" s="4">
        <f t="shared" si="9"/>
        <v>4.8345620280242932E-2</v>
      </c>
      <c r="Q46" s="3">
        <f t="shared" si="10"/>
        <v>1.3683337783436311</v>
      </c>
      <c r="R46" s="7"/>
    </row>
    <row r="47" spans="1:18">
      <c r="A47" s="5">
        <v>613.29999999999995</v>
      </c>
      <c r="B47" s="5">
        <f t="shared" si="11"/>
        <v>3.2665000000000002</v>
      </c>
      <c r="C47" s="7">
        <f t="shared" si="3"/>
        <v>3853.4775488932401</v>
      </c>
      <c r="D47" s="7">
        <f t="shared" si="4"/>
        <v>20.524024805902119</v>
      </c>
      <c r="E47" s="3">
        <v>6.3920000000000003</v>
      </c>
      <c r="F47" s="3">
        <f t="shared" si="0"/>
        <v>3.3960000000000004E-2</v>
      </c>
      <c r="G47" s="6">
        <v>1.0465</v>
      </c>
      <c r="H47" s="6">
        <f t="shared" si="1"/>
        <v>5.4324999999999998E-3</v>
      </c>
      <c r="I47" s="6">
        <f t="shared" si="5"/>
        <v>0.16372027534418021</v>
      </c>
      <c r="J47" s="6">
        <f t="shared" si="6"/>
        <v>1.7197184841502438E-3</v>
      </c>
      <c r="K47" s="6">
        <f t="shared" si="7"/>
        <v>0.1750175389815378</v>
      </c>
      <c r="L47" s="6"/>
      <c r="M47" s="2">
        <v>77</v>
      </c>
      <c r="N47" s="7">
        <f t="shared" si="2"/>
        <v>2.77</v>
      </c>
      <c r="O47" s="4">
        <f t="shared" si="8"/>
        <v>1.3439035240356338</v>
      </c>
      <c r="P47" s="4">
        <f t="shared" si="9"/>
        <v>4.8345620280242932E-2</v>
      </c>
      <c r="Q47" s="3">
        <f t="shared" si="10"/>
        <v>1.3483953224848628</v>
      </c>
      <c r="R47" s="7"/>
    </row>
    <row r="48" spans="1:18">
      <c r="A48" s="5">
        <v>633.4</v>
      </c>
      <c r="B48" s="5">
        <f t="shared" si="11"/>
        <v>3.367</v>
      </c>
      <c r="C48" s="7">
        <f t="shared" si="3"/>
        <v>3979.7695735675497</v>
      </c>
      <c r="D48" s="7">
        <f t="shared" si="4"/>
        <v>21.155484929273666</v>
      </c>
      <c r="E48" s="3">
        <v>6.3330000000000002</v>
      </c>
      <c r="F48" s="3">
        <f t="shared" si="0"/>
        <v>3.3665E-2</v>
      </c>
      <c r="G48" s="6">
        <v>1.137</v>
      </c>
      <c r="H48" s="6">
        <f t="shared" si="1"/>
        <v>5.8849999999999996E-3</v>
      </c>
      <c r="I48" s="6">
        <f t="shared" si="5"/>
        <v>0.17953576504026528</v>
      </c>
      <c r="J48" s="6">
        <f t="shared" si="6"/>
        <v>1.8836367487889676E-3</v>
      </c>
      <c r="K48" s="6">
        <f t="shared" si="7"/>
        <v>0.19282275779055205</v>
      </c>
      <c r="L48" s="6"/>
      <c r="M48" s="2">
        <v>76</v>
      </c>
      <c r="N48" s="7">
        <f t="shared" si="2"/>
        <v>2.76</v>
      </c>
      <c r="O48" s="4">
        <f t="shared" si="8"/>
        <v>1.3264502315156903</v>
      </c>
      <c r="P48" s="4">
        <f t="shared" si="9"/>
        <v>4.8171087355043489E-2</v>
      </c>
      <c r="Q48" s="3">
        <f t="shared" si="10"/>
        <v>1.3253268130015765</v>
      </c>
      <c r="R48" s="7"/>
    </row>
    <row r="49" spans="1:18">
      <c r="A49" s="5">
        <v>653.5</v>
      </c>
      <c r="B49" s="5">
        <f t="shared" si="11"/>
        <v>3.4675000000000002</v>
      </c>
      <c r="C49" s="7">
        <f t="shared" si="3"/>
        <v>4106.0615982418594</v>
      </c>
      <c r="D49" s="7">
        <f t="shared" si="4"/>
        <v>21.786945052645216</v>
      </c>
      <c r="E49" s="3">
        <v>6.258</v>
      </c>
      <c r="F49" s="3">
        <f t="shared" si="0"/>
        <v>3.329E-2</v>
      </c>
      <c r="G49" s="6">
        <v>1.2379</v>
      </c>
      <c r="H49" s="6">
        <f t="shared" si="1"/>
        <v>6.3895000000000002E-3</v>
      </c>
      <c r="I49" s="6">
        <f t="shared" si="5"/>
        <v>0.19781080217321828</v>
      </c>
      <c r="J49" s="6">
        <f t="shared" si="6"/>
        <v>2.0732856510620704E-3</v>
      </c>
      <c r="K49" s="6">
        <f t="shared" si="7"/>
        <v>0.21353758819163221</v>
      </c>
      <c r="L49" s="6"/>
      <c r="M49" s="2">
        <v>75</v>
      </c>
      <c r="N49" s="7">
        <f t="shared" si="2"/>
        <v>2.75</v>
      </c>
      <c r="O49" s="4">
        <f t="shared" si="8"/>
        <v>1.3089969389957472</v>
      </c>
      <c r="P49" s="4">
        <f t="shared" si="9"/>
        <v>4.799655442984406E-2</v>
      </c>
      <c r="Q49" s="3">
        <f t="shared" si="10"/>
        <v>1.2983187850121787</v>
      </c>
      <c r="R49" s="7"/>
    </row>
    <row r="50" spans="1:18">
      <c r="A50" s="5">
        <v>673.7</v>
      </c>
      <c r="B50" s="5">
        <f t="shared" si="11"/>
        <v>3.5685000000000007</v>
      </c>
      <c r="C50" s="7">
        <f t="shared" si="3"/>
        <v>4232.9819414468875</v>
      </c>
      <c r="D50" s="7">
        <f t="shared" si="4"/>
        <v>22.421546768670357</v>
      </c>
      <c r="E50" s="3">
        <v>6.1660000000000004</v>
      </c>
      <c r="F50" s="3">
        <f t="shared" si="0"/>
        <v>3.2830000000000005E-2</v>
      </c>
      <c r="G50" s="6">
        <v>1.3505</v>
      </c>
      <c r="H50" s="6">
        <f t="shared" si="1"/>
        <v>6.9525000000000003E-3</v>
      </c>
      <c r="I50" s="6">
        <f t="shared" si="5"/>
        <v>0.21902367823548491</v>
      </c>
      <c r="J50" s="6">
        <f t="shared" si="6"/>
        <v>2.2937151080880589E-3</v>
      </c>
      <c r="K50" s="6">
        <f t="shared" si="7"/>
        <v>0.23804535189450077</v>
      </c>
      <c r="L50" s="6"/>
      <c r="M50" s="2">
        <v>75</v>
      </c>
      <c r="N50" s="7">
        <f t="shared" si="2"/>
        <v>2.75</v>
      </c>
      <c r="O50" s="4">
        <f t="shared" si="8"/>
        <v>1.3089969389957472</v>
      </c>
      <c r="P50" s="4">
        <f t="shared" si="9"/>
        <v>4.799655442984406E-2</v>
      </c>
      <c r="Q50" s="3">
        <f t="shared" si="10"/>
        <v>1.2660982365789839</v>
      </c>
      <c r="R50" s="7"/>
    </row>
    <row r="51" spans="1:18">
      <c r="A51" s="5">
        <v>693.8</v>
      </c>
      <c r="B51" s="5">
        <f t="shared" si="11"/>
        <v>3.669</v>
      </c>
      <c r="C51" s="7">
        <f t="shared" si="3"/>
        <v>4359.2739661211963</v>
      </c>
      <c r="D51" s="7">
        <f t="shared" si="4"/>
        <v>23.053006892041903</v>
      </c>
      <c r="E51" s="3">
        <v>6.0529999999999999</v>
      </c>
      <c r="F51" s="3">
        <f t="shared" si="0"/>
        <v>3.2265000000000002E-2</v>
      </c>
      <c r="G51" s="6">
        <v>1.4767000000000001</v>
      </c>
      <c r="H51" s="6">
        <f t="shared" si="1"/>
        <v>7.5835000000000008E-3</v>
      </c>
      <c r="I51" s="6">
        <f t="shared" si="5"/>
        <v>0.24396167189823231</v>
      </c>
      <c r="J51" s="6">
        <f t="shared" si="6"/>
        <v>2.5532667014367201E-3</v>
      </c>
      <c r="K51" s="6">
        <f t="shared" si="7"/>
        <v>0.26710961952993584</v>
      </c>
      <c r="L51" s="6"/>
      <c r="M51" s="2">
        <v>72</v>
      </c>
      <c r="N51" s="7">
        <f t="shared" si="2"/>
        <v>2.7199999999999998</v>
      </c>
      <c r="O51" s="4">
        <f t="shared" si="8"/>
        <v>1.2566370614359172</v>
      </c>
      <c r="P51" s="4">
        <f t="shared" si="9"/>
        <v>4.7472955654245759E-2</v>
      </c>
      <c r="Q51" s="3">
        <f t="shared" si="10"/>
        <v>1.2274558553309225</v>
      </c>
      <c r="R51" s="7"/>
    </row>
    <row r="52" spans="1:18">
      <c r="A52" s="5">
        <v>713.9</v>
      </c>
      <c r="B52" s="5">
        <f t="shared" si="11"/>
        <v>3.7695000000000003</v>
      </c>
      <c r="C52" s="7">
        <f t="shared" si="3"/>
        <v>4485.5659907955069</v>
      </c>
      <c r="D52" s="7">
        <f t="shared" si="4"/>
        <v>23.684467015413453</v>
      </c>
      <c r="E52" s="3">
        <v>5.9109999999999996</v>
      </c>
      <c r="F52" s="3">
        <f t="shared" si="0"/>
        <v>3.1555E-2</v>
      </c>
      <c r="G52" s="6">
        <v>1.6182000000000001</v>
      </c>
      <c r="H52" s="6">
        <f t="shared" si="1"/>
        <v>8.2910000000000015E-3</v>
      </c>
      <c r="I52" s="6">
        <f t="shared" si="5"/>
        <v>0.27376078497716128</v>
      </c>
      <c r="J52" s="6">
        <f t="shared" si="6"/>
        <v>2.8640706428615E-3</v>
      </c>
      <c r="K52" s="6">
        <f t="shared" si="7"/>
        <v>0.30218363171407953</v>
      </c>
      <c r="L52" s="6"/>
      <c r="M52" s="2">
        <v>68</v>
      </c>
      <c r="N52" s="7">
        <f t="shared" si="2"/>
        <v>2.68</v>
      </c>
      <c r="O52" s="4">
        <f t="shared" si="8"/>
        <v>1.1868238913561442</v>
      </c>
      <c r="P52" s="4">
        <f t="shared" si="9"/>
        <v>4.6774823953448036E-2</v>
      </c>
      <c r="Q52" s="3">
        <f t="shared" si="10"/>
        <v>1.1800941710788508</v>
      </c>
      <c r="R52" s="7"/>
    </row>
    <row r="53" spans="1:18">
      <c r="A53" s="5">
        <v>734</v>
      </c>
      <c r="B53" s="5">
        <f t="shared" si="11"/>
        <v>3.87</v>
      </c>
      <c r="C53" s="7">
        <f t="shared" si="3"/>
        <v>4611.8580154698166</v>
      </c>
      <c r="D53" s="7">
        <f t="shared" si="4"/>
        <v>24.315927138785</v>
      </c>
      <c r="E53" s="3">
        <v>5.734</v>
      </c>
      <c r="F53" s="3">
        <f t="shared" si="0"/>
        <v>3.0670000000000003E-2</v>
      </c>
      <c r="G53" s="6">
        <v>1.7754000000000001</v>
      </c>
      <c r="H53" s="6">
        <f t="shared" si="1"/>
        <v>9.0770000000000017E-3</v>
      </c>
      <c r="I53" s="6">
        <f t="shared" si="5"/>
        <v>0.30962678758283924</v>
      </c>
      <c r="J53" s="6">
        <f t="shared" si="6"/>
        <v>3.2391443277233491E-3</v>
      </c>
      <c r="K53" s="6">
        <f t="shared" si="7"/>
        <v>0.34504797398879572</v>
      </c>
      <c r="L53" s="6"/>
      <c r="M53" s="2">
        <v>65</v>
      </c>
      <c r="N53" s="7">
        <f t="shared" si="2"/>
        <v>2.65</v>
      </c>
      <c r="O53" s="4">
        <f t="shared" si="8"/>
        <v>1.1344640137963142</v>
      </c>
      <c r="P53" s="4">
        <f t="shared" si="9"/>
        <v>4.6251225177849728E-2</v>
      </c>
      <c r="Q53" s="3">
        <f t="shared" si="10"/>
        <v>1.1209145525230202</v>
      </c>
      <c r="R53" s="7"/>
    </row>
    <row r="54" spans="1:18">
      <c r="A54" s="5">
        <v>754.1</v>
      </c>
      <c r="B54" s="5">
        <f t="shared" si="11"/>
        <v>3.9705000000000004</v>
      </c>
      <c r="C54" s="7">
        <f t="shared" si="3"/>
        <v>4738.1500401441263</v>
      </c>
      <c r="D54" s="7">
        <f t="shared" si="4"/>
        <v>24.94738726215655</v>
      </c>
      <c r="E54" s="3">
        <v>5.5110000000000001</v>
      </c>
      <c r="F54" s="3">
        <f t="shared" si="0"/>
        <v>2.9554999999999998E-2</v>
      </c>
      <c r="G54" s="6">
        <v>1.9467999999999999</v>
      </c>
      <c r="H54" s="6">
        <f t="shared" si="1"/>
        <v>9.9340000000000001E-3</v>
      </c>
      <c r="I54" s="6">
        <f t="shared" si="5"/>
        <v>0.35325712211939753</v>
      </c>
      <c r="J54" s="6">
        <f t="shared" si="6"/>
        <v>3.6970630092975493E-3</v>
      </c>
      <c r="K54" s="6">
        <f t="shared" si="7"/>
        <v>0.39797858177191048</v>
      </c>
      <c r="L54" s="6"/>
      <c r="M54" s="2">
        <v>62</v>
      </c>
      <c r="N54" s="7">
        <f t="shared" si="2"/>
        <v>2.62</v>
      </c>
      <c r="O54" s="4">
        <f t="shared" si="8"/>
        <v>1.0821041362364843</v>
      </c>
      <c r="P54" s="4">
        <f t="shared" si="9"/>
        <v>4.5727626402251434E-2</v>
      </c>
      <c r="Q54" s="3">
        <f t="shared" si="10"/>
        <v>1.0453874537021777</v>
      </c>
      <c r="R54" s="7"/>
    </row>
    <row r="55" spans="1:18">
      <c r="A55" s="5">
        <v>774.2</v>
      </c>
      <c r="B55" s="5">
        <f t="shared" si="11"/>
        <v>4.0710000000000006</v>
      </c>
      <c r="C55" s="7">
        <f t="shared" si="3"/>
        <v>4864.4420648184359</v>
      </c>
      <c r="D55" s="7">
        <f t="shared" si="4"/>
        <v>25.5788473855281</v>
      </c>
      <c r="E55" s="3">
        <v>5.2370000000000001</v>
      </c>
      <c r="F55" s="3">
        <f t="shared" si="0"/>
        <v>2.8185000000000002E-2</v>
      </c>
      <c r="G55" s="6">
        <v>2.1259999999999999</v>
      </c>
      <c r="H55" s="6">
        <f t="shared" si="1"/>
        <v>1.0829999999999999E-2</v>
      </c>
      <c r="I55" s="6">
        <f t="shared" si="5"/>
        <v>0.40595760931831198</v>
      </c>
      <c r="J55" s="6">
        <f t="shared" si="6"/>
        <v>4.2528003090770714E-3</v>
      </c>
      <c r="K55" s="6">
        <f t="shared" si="7"/>
        <v>0.46356114742904497</v>
      </c>
      <c r="L55" s="6"/>
      <c r="M55" s="2">
        <v>58</v>
      </c>
      <c r="N55" s="7">
        <f t="shared" si="2"/>
        <v>2.58</v>
      </c>
      <c r="O55" s="4">
        <f t="shared" si="8"/>
        <v>1.0122909661567112</v>
      </c>
      <c r="P55" s="4">
        <f t="shared" si="9"/>
        <v>4.5029494701453704E-2</v>
      </c>
      <c r="Q55" s="3">
        <f t="shared" si="10"/>
        <v>0.94687822743408345</v>
      </c>
      <c r="R55" s="7"/>
    </row>
    <row r="56" spans="1:18">
      <c r="A56" s="5">
        <v>794.4</v>
      </c>
      <c r="B56" s="5">
        <f t="shared" si="11"/>
        <v>4.1719999999999997</v>
      </c>
      <c r="C56" s="7">
        <f t="shared" si="3"/>
        <v>4991.3624080234631</v>
      </c>
      <c r="D56" s="7">
        <f t="shared" si="4"/>
        <v>26.21344910155323</v>
      </c>
      <c r="E56" s="3">
        <v>4.9109999999999996</v>
      </c>
      <c r="F56" s="3">
        <f t="shared" si="0"/>
        <v>2.6554999999999995E-2</v>
      </c>
      <c r="G56" s="6">
        <v>2.3170000000000002</v>
      </c>
      <c r="H56" s="6">
        <f t="shared" si="1"/>
        <v>1.1785000000000002E-2</v>
      </c>
      <c r="I56" s="6">
        <f t="shared" si="5"/>
        <v>0.47179800447973941</v>
      </c>
      <c r="J56" s="6">
        <f t="shared" si="6"/>
        <v>4.9508442290693306E-3</v>
      </c>
      <c r="K56" s="6">
        <f t="shared" si="7"/>
        <v>0.54409117428670739</v>
      </c>
      <c r="L56" s="6"/>
      <c r="M56" s="2">
        <v>52</v>
      </c>
      <c r="N56" s="7">
        <f t="shared" si="2"/>
        <v>2.52</v>
      </c>
      <c r="O56" s="4">
        <f t="shared" si="8"/>
        <v>0.90757121103705141</v>
      </c>
      <c r="P56" s="4">
        <f t="shared" si="9"/>
        <v>4.3982297150257102E-2</v>
      </c>
      <c r="Q56" s="3">
        <f t="shared" si="10"/>
        <v>0.81521708147924232</v>
      </c>
      <c r="R56" s="7"/>
    </row>
    <row r="57" spans="1:18">
      <c r="A57" s="5">
        <v>814.5</v>
      </c>
      <c r="B57" s="5">
        <f t="shared" si="11"/>
        <v>4.2725</v>
      </c>
      <c r="C57" s="7">
        <f t="shared" si="3"/>
        <v>5117.6544326977728</v>
      </c>
      <c r="D57" s="7">
        <f t="shared" si="4"/>
        <v>26.84490922492478</v>
      </c>
      <c r="E57" s="3">
        <v>4.5430000000000001</v>
      </c>
      <c r="F57" s="3">
        <f t="shared" si="0"/>
        <v>2.4715000000000001E-2</v>
      </c>
      <c r="G57" s="6">
        <v>2.5</v>
      </c>
      <c r="H57" s="6">
        <f t="shared" si="1"/>
        <v>1.2700000000000001E-2</v>
      </c>
      <c r="I57" s="6">
        <f t="shared" si="5"/>
        <v>0.550297160466652</v>
      </c>
      <c r="J57" s="6">
        <f t="shared" si="6"/>
        <v>5.7892569493579807E-3</v>
      </c>
      <c r="K57" s="6">
        <f t="shared" si="7"/>
        <v>0.63652939985355828</v>
      </c>
      <c r="L57" s="6"/>
      <c r="M57" s="2">
        <v>42</v>
      </c>
      <c r="N57" s="7">
        <f t="shared" si="2"/>
        <v>2.42</v>
      </c>
      <c r="O57" s="4">
        <f t="shared" si="8"/>
        <v>0.73303828583761843</v>
      </c>
      <c r="P57" s="4">
        <f t="shared" si="9"/>
        <v>4.223696789826277E-2</v>
      </c>
      <c r="Q57" s="3">
        <f t="shared" si="10"/>
        <v>0.63981037253180217</v>
      </c>
      <c r="R57" s="7"/>
    </row>
    <row r="58" spans="1:18">
      <c r="A58" s="5">
        <v>834.6</v>
      </c>
      <c r="B58" s="5">
        <f t="shared" si="11"/>
        <v>4.3730000000000002</v>
      </c>
      <c r="C58" s="7">
        <f t="shared" si="3"/>
        <v>5243.9464573720825</v>
      </c>
      <c r="D58" s="7">
        <f t="shared" si="4"/>
        <v>27.47636934829633</v>
      </c>
      <c r="E58" s="3">
        <v>4.1689999999999996</v>
      </c>
      <c r="F58" s="3">
        <f t="shared" si="0"/>
        <v>2.2844999999999997E-2</v>
      </c>
      <c r="G58" s="6">
        <v>2.6589999999999998</v>
      </c>
      <c r="H58" s="6">
        <f t="shared" si="1"/>
        <v>1.3495E-2</v>
      </c>
      <c r="I58" s="6">
        <f t="shared" si="5"/>
        <v>0.63780283041496766</v>
      </c>
      <c r="J58" s="6">
        <f t="shared" si="6"/>
        <v>6.7319754523458711E-3</v>
      </c>
      <c r="K58" s="6">
        <f t="shared" si="7"/>
        <v>0.72755930623473808</v>
      </c>
      <c r="L58" s="6"/>
      <c r="M58" s="2">
        <v>24</v>
      </c>
      <c r="N58" s="7">
        <f t="shared" si="2"/>
        <v>2.2400000000000002</v>
      </c>
      <c r="O58" s="4">
        <f t="shared" si="8"/>
        <v>0.41887902047863906</v>
      </c>
      <c r="P58" s="4">
        <f t="shared" si="9"/>
        <v>3.9095375244672985E-2</v>
      </c>
      <c r="Q58" s="3">
        <f t="shared" si="10"/>
        <v>0.41047171704695312</v>
      </c>
      <c r="R58" s="7"/>
    </row>
    <row r="59" spans="1:18">
      <c r="A59" s="5">
        <v>854.7</v>
      </c>
      <c r="B59" s="5">
        <f t="shared" si="11"/>
        <v>4.4735000000000005</v>
      </c>
      <c r="C59" s="7">
        <f t="shared" si="3"/>
        <v>5370.2384820463931</v>
      </c>
      <c r="D59" s="7">
        <f t="shared" si="4"/>
        <v>28.10782947166788</v>
      </c>
      <c r="E59" s="3">
        <v>3.8580000000000001</v>
      </c>
      <c r="F59" s="3">
        <f t="shared" si="0"/>
        <v>2.1290000000000003E-2</v>
      </c>
      <c r="G59" s="6">
        <v>2.774</v>
      </c>
      <c r="H59" s="6">
        <f t="shared" si="1"/>
        <v>1.4070000000000001E-2</v>
      </c>
      <c r="I59" s="6">
        <f t="shared" si="5"/>
        <v>0.71902540176257124</v>
      </c>
      <c r="J59" s="6">
        <f t="shared" si="6"/>
        <v>7.6148395032465382E-3</v>
      </c>
      <c r="K59" s="6">
        <f t="shared" si="7"/>
        <v>0.78646828476123676</v>
      </c>
      <c r="L59" s="6"/>
      <c r="M59" s="2">
        <v>20</v>
      </c>
      <c r="N59" s="7">
        <f t="shared" si="2"/>
        <v>2.2000000000000002</v>
      </c>
      <c r="O59" s="4">
        <f t="shared" si="8"/>
        <v>0.3490658503988659</v>
      </c>
      <c r="P59" s="4">
        <f t="shared" si="9"/>
        <v>3.8397243543875255E-2</v>
      </c>
      <c r="Q59" s="3">
        <f t="shared" si="10"/>
        <v>0.13295239648451454</v>
      </c>
      <c r="R59" s="7"/>
    </row>
    <row r="60" spans="1:18">
      <c r="A60" s="5">
        <v>864.8</v>
      </c>
      <c r="B60" s="5">
        <f t="shared" si="11"/>
        <v>4.524</v>
      </c>
      <c r="C60" s="13">
        <f t="shared" si="3"/>
        <v>5433.6986536489057</v>
      </c>
      <c r="D60" s="7">
        <f t="shared" si="4"/>
        <v>28.425130329680449</v>
      </c>
      <c r="E60" s="3">
        <v>3.7549999999999999</v>
      </c>
      <c r="F60" s="3">
        <f t="shared" si="0"/>
        <v>2.0775000000000002E-2</v>
      </c>
      <c r="G60" s="6">
        <v>2.8090000000000002</v>
      </c>
      <c r="H60" s="6">
        <f t="shared" si="1"/>
        <v>1.4245000000000002E-2</v>
      </c>
      <c r="I60" s="14">
        <f>G60/E60</f>
        <v>0.74806924101198413</v>
      </c>
      <c r="J60" s="6">
        <f t="shared" si="6"/>
        <v>7.9323937368905393E-3</v>
      </c>
      <c r="K60" s="6">
        <f t="shared" si="7"/>
        <v>0.79338118653245882</v>
      </c>
      <c r="L60" s="6"/>
      <c r="M60" s="2">
        <v>13</v>
      </c>
      <c r="N60" s="7">
        <f t="shared" si="2"/>
        <v>2.13</v>
      </c>
      <c r="O60" s="4">
        <f t="shared" si="8"/>
        <v>0.22689280275926285</v>
      </c>
      <c r="P60" s="4">
        <f t="shared" si="9"/>
        <v>3.7175513067479217E-2</v>
      </c>
      <c r="Q60" s="3">
        <f t="shared" si="10"/>
        <v>-1.5028545041900439E-2</v>
      </c>
      <c r="R60" s="7"/>
    </row>
    <row r="61" spans="1:18">
      <c r="A61" s="5">
        <v>874.8</v>
      </c>
      <c r="B61" s="5">
        <f t="shared" si="11"/>
        <v>4.5739999999999998</v>
      </c>
      <c r="C61" s="7">
        <f t="shared" si="3"/>
        <v>5496.5305067207019</v>
      </c>
      <c r="D61" s="7">
        <f t="shared" si="4"/>
        <v>28.739289595039427</v>
      </c>
      <c r="E61" s="3">
        <v>3.7</v>
      </c>
      <c r="F61" s="3">
        <f t="shared" si="0"/>
        <v>2.0500000000000004E-2</v>
      </c>
      <c r="G61" s="6">
        <v>2.827</v>
      </c>
      <c r="H61" s="6">
        <f t="shared" si="1"/>
        <v>1.4335000000000001E-2</v>
      </c>
      <c r="I61" s="6">
        <f t="shared" si="5"/>
        <v>0.76405405405405402</v>
      </c>
      <c r="J61" s="6">
        <f t="shared" si="6"/>
        <v>8.1075967859751633E-3</v>
      </c>
      <c r="K61" s="6">
        <f t="shared" si="7"/>
        <v>0.78342844968998859</v>
      </c>
      <c r="L61" s="6"/>
      <c r="M61" s="2">
        <v>4</v>
      </c>
      <c r="N61" s="7">
        <f t="shared" si="2"/>
        <v>2.04</v>
      </c>
      <c r="O61" s="4">
        <f t="shared" si="8"/>
        <v>6.9813170079773182E-2</v>
      </c>
      <c r="P61" s="4">
        <f t="shared" si="9"/>
        <v>3.5604716740684321E-2</v>
      </c>
      <c r="Q61" s="3">
        <f t="shared" si="10"/>
        <v>-0.15926711442498354</v>
      </c>
      <c r="R61" s="7"/>
    </row>
    <row r="62" spans="1:18">
      <c r="A62" s="5">
        <v>884.9</v>
      </c>
      <c r="B62" s="5">
        <f t="shared" si="11"/>
        <v>4.6245000000000003</v>
      </c>
      <c r="C62" s="16">
        <f t="shared" si="3"/>
        <v>5559.9906783232154</v>
      </c>
      <c r="D62" s="7">
        <f t="shared" si="4"/>
        <v>29.056590453051999</v>
      </c>
      <c r="E62" s="3">
        <v>3.6970000000000001</v>
      </c>
      <c r="F62" s="3">
        <f t="shared" si="0"/>
        <v>2.0485000000000003E-2</v>
      </c>
      <c r="G62" s="6">
        <v>2.8279999999999998</v>
      </c>
      <c r="H62" s="6">
        <f t="shared" si="1"/>
        <v>1.434E-2</v>
      </c>
      <c r="I62" s="15">
        <f t="shared" si="5"/>
        <v>0.76494454963483904</v>
      </c>
      <c r="J62" s="6">
        <f t="shared" si="6"/>
        <v>8.1173624828968574E-3</v>
      </c>
      <c r="K62" s="6">
        <f t="shared" si="7"/>
        <v>0.75873786851981984</v>
      </c>
      <c r="L62" s="6"/>
      <c r="M62" s="2">
        <v>-2</v>
      </c>
      <c r="N62" s="7">
        <f t="shared" si="2"/>
        <v>2.02</v>
      </c>
      <c r="O62" s="4">
        <f t="shared" si="8"/>
        <v>-3.4906585039886591E-2</v>
      </c>
      <c r="P62" s="4">
        <f t="shared" si="9"/>
        <v>3.5255650890285456E-2</v>
      </c>
      <c r="Q62" s="3">
        <f t="shared" si="10"/>
        <v>-0.29697320577335584</v>
      </c>
      <c r="R62" s="7"/>
    </row>
    <row r="63" spans="1:18">
      <c r="A63" s="5">
        <v>894.9</v>
      </c>
      <c r="B63" s="5">
        <f t="shared" si="11"/>
        <v>4.6745000000000001</v>
      </c>
      <c r="C63" s="7">
        <f t="shared" si="3"/>
        <v>5622.8225313950115</v>
      </c>
      <c r="D63" s="7">
        <f t="shared" si="4"/>
        <v>29.370749718410977</v>
      </c>
      <c r="E63" s="3">
        <v>3.7429999999999999</v>
      </c>
      <c r="F63" s="3">
        <f t="shared" si="0"/>
        <v>2.0714999999999997E-2</v>
      </c>
      <c r="G63" s="6">
        <v>2.8119999999999998</v>
      </c>
      <c r="H63" s="6">
        <f t="shared" si="1"/>
        <v>1.426E-2</v>
      </c>
      <c r="I63" s="6">
        <f t="shared" si="5"/>
        <v>0.75126903553299496</v>
      </c>
      <c r="J63" s="6">
        <f t="shared" si="6"/>
        <v>7.9675495781635023E-3</v>
      </c>
      <c r="K63" s="6">
        <f t="shared" si="7"/>
        <v>0.7240181556279085</v>
      </c>
      <c r="L63" s="6"/>
      <c r="M63" s="2">
        <v>-10</v>
      </c>
      <c r="N63" s="7">
        <f t="shared" si="2"/>
        <v>2.1</v>
      </c>
      <c r="O63" s="4">
        <f t="shared" si="8"/>
        <v>-0.17453292519943295</v>
      </c>
      <c r="P63" s="4">
        <f t="shared" si="9"/>
        <v>3.6651914291880923E-2</v>
      </c>
      <c r="Q63" s="3">
        <f t="shared" si="10"/>
        <v>-0.42151575176342565</v>
      </c>
      <c r="R63" s="7"/>
    </row>
    <row r="64" spans="1:18">
      <c r="A64" s="5">
        <v>915.1</v>
      </c>
      <c r="B64" s="5">
        <f t="shared" si="11"/>
        <v>4.7755000000000001</v>
      </c>
      <c r="C64" s="7">
        <f t="shared" si="3"/>
        <v>5749.7428746000396</v>
      </c>
      <c r="D64" s="7">
        <f t="shared" si="4"/>
        <v>30.005351434436115</v>
      </c>
      <c r="E64" s="3">
        <v>3.9569999999999999</v>
      </c>
      <c r="F64" s="3">
        <f t="shared" si="0"/>
        <v>2.1784999999999999E-2</v>
      </c>
      <c r="G64" s="6">
        <v>2.7349999999999999</v>
      </c>
      <c r="H64" s="6">
        <f t="shared" si="1"/>
        <v>1.3875E-2</v>
      </c>
      <c r="I64" s="6">
        <f t="shared" si="5"/>
        <v>0.69118018701036132</v>
      </c>
      <c r="J64" s="6">
        <f t="shared" si="6"/>
        <v>7.3116907692748843E-3</v>
      </c>
      <c r="K64" s="6">
        <f t="shared" si="7"/>
        <v>0.64045706106099343</v>
      </c>
      <c r="L64" s="6"/>
      <c r="M64" s="2">
        <v>-24</v>
      </c>
      <c r="N64" s="7">
        <f t="shared" si="2"/>
        <v>2.2400000000000002</v>
      </c>
      <c r="O64" s="4">
        <f t="shared" si="8"/>
        <v>-0.41887902047863906</v>
      </c>
      <c r="P64" s="4">
        <f t="shared" si="9"/>
        <v>3.9095375244672985E-2</v>
      </c>
      <c r="Q64" s="3">
        <f t="shared" si="10"/>
        <v>-0.63147275925327295</v>
      </c>
      <c r="R64" s="7"/>
    </row>
    <row r="65" spans="1:18">
      <c r="A65" s="5">
        <v>935.2</v>
      </c>
      <c r="B65" s="5">
        <f t="shared" si="11"/>
        <v>4.8760000000000003</v>
      </c>
      <c r="C65" s="7">
        <f t="shared" si="3"/>
        <v>5876.0348992743493</v>
      </c>
      <c r="D65" s="7">
        <f t="shared" si="4"/>
        <v>30.636811557807665</v>
      </c>
      <c r="E65" s="3">
        <v>4.2629999999999999</v>
      </c>
      <c r="F65" s="3">
        <f t="shared" si="0"/>
        <v>2.3315000000000002E-2</v>
      </c>
      <c r="G65" s="6">
        <v>2.613</v>
      </c>
      <c r="H65" s="6">
        <f t="shared" si="1"/>
        <v>1.3265000000000001E-2</v>
      </c>
      <c r="I65" s="6">
        <f t="shared" si="5"/>
        <v>0.61294862772695291</v>
      </c>
      <c r="J65" s="6">
        <f t="shared" si="6"/>
        <v>6.4639683920839569E-3</v>
      </c>
      <c r="K65" s="6">
        <f t="shared" si="7"/>
        <v>0.5590612433548674</v>
      </c>
      <c r="L65" s="6"/>
      <c r="M65" s="2">
        <v>-37</v>
      </c>
      <c r="N65" s="7">
        <f t="shared" si="2"/>
        <v>2.37</v>
      </c>
      <c r="O65" s="4">
        <f t="shared" si="8"/>
        <v>-0.64577182323790194</v>
      </c>
      <c r="P65" s="4">
        <f t="shared" si="9"/>
        <v>4.1364303272265611E-2</v>
      </c>
      <c r="Q65" s="3">
        <f t="shared" si="10"/>
        <v>-0.78896949050736809</v>
      </c>
      <c r="R65" s="7"/>
    </row>
    <row r="66" spans="1:18">
      <c r="A66" s="5">
        <v>955.3</v>
      </c>
      <c r="B66" s="5">
        <f t="shared" si="11"/>
        <v>4.9764999999999997</v>
      </c>
      <c r="C66" s="7">
        <f t="shared" si="3"/>
        <v>6002.3269239486581</v>
      </c>
      <c r="D66" s="7">
        <f t="shared" si="4"/>
        <v>31.268271681179208</v>
      </c>
      <c r="E66" s="3">
        <v>4.59</v>
      </c>
      <c r="F66" s="3">
        <f t="shared" si="0"/>
        <v>2.495E-2</v>
      </c>
      <c r="G66" s="6">
        <v>2.468</v>
      </c>
      <c r="H66" s="6">
        <f t="shared" si="1"/>
        <v>1.2540000000000001E-2</v>
      </c>
      <c r="I66" s="6">
        <f t="shared" si="5"/>
        <v>0.53769063180827892</v>
      </c>
      <c r="J66" s="6">
        <f t="shared" si="6"/>
        <v>5.6547671598293171E-3</v>
      </c>
      <c r="K66" s="6">
        <f t="shared" si="7"/>
        <v>0.48907471897544225</v>
      </c>
      <c r="L66" s="6"/>
      <c r="M66" s="2">
        <v>-45</v>
      </c>
      <c r="N66" s="7">
        <f t="shared" si="2"/>
        <v>2.4500000000000002</v>
      </c>
      <c r="O66" s="4">
        <f t="shared" si="8"/>
        <v>-0.78539816339744828</v>
      </c>
      <c r="P66" s="4">
        <f t="shared" si="9"/>
        <v>4.2760566673861078E-2</v>
      </c>
      <c r="Q66" s="3">
        <f t="shared" si="10"/>
        <v>-0.90666675808960406</v>
      </c>
      <c r="R66" s="7"/>
    </row>
    <row r="67" spans="1:18">
      <c r="A67" s="5">
        <v>975.4</v>
      </c>
      <c r="B67" s="5">
        <f t="shared" si="11"/>
        <v>5.077</v>
      </c>
      <c r="C67" s="7">
        <f t="shared" si="3"/>
        <v>6128.6189486229687</v>
      </c>
      <c r="D67" s="7">
        <f t="shared" si="4"/>
        <v>31.899731804550758</v>
      </c>
      <c r="E67" s="3">
        <v>4.8940000000000001</v>
      </c>
      <c r="F67" s="3">
        <f t="shared" si="0"/>
        <v>2.647E-2</v>
      </c>
      <c r="G67" s="6">
        <v>2.3140000000000001</v>
      </c>
      <c r="H67" s="6">
        <f t="shared" si="1"/>
        <v>1.1770000000000001E-2</v>
      </c>
      <c r="I67" s="6">
        <f t="shared" si="5"/>
        <v>0.47282386595831633</v>
      </c>
      <c r="J67" s="6">
        <f t="shared" si="6"/>
        <v>4.9623309627945715E-3</v>
      </c>
      <c r="K67" s="6">
        <f t="shared" si="7"/>
        <v>0.43156128109906211</v>
      </c>
      <c r="L67" s="6"/>
      <c r="M67" s="2">
        <v>-50</v>
      </c>
      <c r="N67" s="7">
        <f t="shared" si="2"/>
        <v>2.5</v>
      </c>
      <c r="O67" s="4">
        <f t="shared" si="8"/>
        <v>-0.87266462599716477</v>
      </c>
      <c r="P67" s="4">
        <f t="shared" si="9"/>
        <v>4.3633231299858237E-2</v>
      </c>
      <c r="Q67" s="3">
        <f t="shared" si="10"/>
        <v>-0.99572985653918245</v>
      </c>
      <c r="R67" s="7"/>
    </row>
    <row r="68" spans="1:18">
      <c r="A68" s="5">
        <v>995.5</v>
      </c>
      <c r="B68" s="5">
        <f t="shared" si="11"/>
        <v>5.1775000000000002</v>
      </c>
      <c r="C68" s="7">
        <f t="shared" si="3"/>
        <v>6254.9109732972784</v>
      </c>
      <c r="D68" s="7">
        <f t="shared" si="4"/>
        <v>32.531191927922308</v>
      </c>
      <c r="E68" s="3">
        <v>5.1589999999999998</v>
      </c>
      <c r="F68" s="3">
        <f t="shared" si="0"/>
        <v>2.7795E-2</v>
      </c>
      <c r="G68" s="6">
        <v>2.1619999999999999</v>
      </c>
      <c r="H68" s="6">
        <f t="shared" si="1"/>
        <v>1.1010000000000001E-2</v>
      </c>
      <c r="I68" s="6">
        <f t="shared" si="5"/>
        <v>0.41907346384958327</v>
      </c>
      <c r="J68" s="6">
        <f t="shared" si="6"/>
        <v>4.3919649016668288E-3</v>
      </c>
      <c r="K68" s="6">
        <f t="shared" si="7"/>
        <v>0.38478285367186399</v>
      </c>
      <c r="L68" s="6"/>
      <c r="M68" s="2">
        <v>-56</v>
      </c>
      <c r="N68" s="7">
        <f t="shared" si="2"/>
        <v>2.56</v>
      </c>
      <c r="O68" s="4">
        <f t="shared" si="8"/>
        <v>-0.97738438111682457</v>
      </c>
      <c r="P68" s="4">
        <f t="shared" si="9"/>
        <v>4.4680428851054839E-2</v>
      </c>
      <c r="Q68" s="3">
        <f t="shared" si="10"/>
        <v>-1.0645059052445964</v>
      </c>
      <c r="R68" s="7"/>
    </row>
    <row r="69" spans="1:18">
      <c r="A69" s="5">
        <v>1015</v>
      </c>
      <c r="B69" s="5">
        <f t="shared" si="11"/>
        <v>5.2750000000000004</v>
      </c>
      <c r="C69" s="7">
        <f t="shared" si="3"/>
        <v>6377.4330867872804</v>
      </c>
      <c r="D69" s="7">
        <f t="shared" si="4"/>
        <v>33.14380249537232</v>
      </c>
      <c r="E69" s="3">
        <v>5.38</v>
      </c>
      <c r="F69" s="3">
        <f t="shared" si="0"/>
        <v>2.8900000000000002E-2</v>
      </c>
      <c r="G69" s="6">
        <v>2.0190000000000001</v>
      </c>
      <c r="H69" s="6">
        <f t="shared" si="1"/>
        <v>1.0295000000000002E-2</v>
      </c>
      <c r="I69" s="6">
        <f t="shared" si="5"/>
        <v>0.37527881040892197</v>
      </c>
      <c r="J69" s="6">
        <f t="shared" si="6"/>
        <v>3.9294716767319417E-3</v>
      </c>
      <c r="K69" s="6">
        <f t="shared" si="7"/>
        <v>0.34761294771675261</v>
      </c>
      <c r="L69" s="6"/>
      <c r="M69" s="2">
        <v>-60</v>
      </c>
      <c r="N69" s="7">
        <f t="shared" si="2"/>
        <v>2.6</v>
      </c>
      <c r="O69" s="4">
        <f t="shared" si="8"/>
        <v>-1.0471975511965976</v>
      </c>
      <c r="P69" s="4">
        <f t="shared" si="9"/>
        <v>4.5378560551852569E-2</v>
      </c>
      <c r="Q69" s="3">
        <f t="shared" si="10"/>
        <v>-1.117321638426509</v>
      </c>
      <c r="R69" s="7"/>
    </row>
    <row r="70" spans="1:18">
      <c r="A70" s="5">
        <v>1035</v>
      </c>
      <c r="B70" s="5">
        <f t="shared" si="11"/>
        <v>5.375</v>
      </c>
      <c r="C70" s="7">
        <f t="shared" si="3"/>
        <v>6503.0967929308717</v>
      </c>
      <c r="D70" s="7">
        <f t="shared" si="4"/>
        <v>33.772121026090275</v>
      </c>
      <c r="E70" s="3">
        <v>5.5659999999999998</v>
      </c>
      <c r="F70" s="3">
        <f t="shared" si="0"/>
        <v>2.9830000000000002E-2</v>
      </c>
      <c r="G70" s="6">
        <v>1.8917999999999999</v>
      </c>
      <c r="H70" s="6">
        <f t="shared" si="1"/>
        <v>9.6590000000000009E-3</v>
      </c>
      <c r="I70" s="6">
        <f t="shared" si="5"/>
        <v>0.33988501616960115</v>
      </c>
      <c r="J70" s="6">
        <f t="shared" si="6"/>
        <v>3.556911611990515E-3</v>
      </c>
      <c r="K70" s="6">
        <f t="shared" si="7"/>
        <v>0.31607070932788744</v>
      </c>
      <c r="L70" s="6"/>
      <c r="M70" s="2">
        <v>-63</v>
      </c>
      <c r="N70" s="7">
        <f t="shared" si="2"/>
        <v>2.63</v>
      </c>
      <c r="O70" s="4">
        <f t="shared" si="8"/>
        <v>-1.0995574287564276</v>
      </c>
      <c r="P70" s="4">
        <f t="shared" si="9"/>
        <v>4.5902159327450863E-2</v>
      </c>
      <c r="Q70" s="3">
        <f t="shared" si="10"/>
        <v>-1.1610905867697385</v>
      </c>
      <c r="R70" s="7"/>
    </row>
    <row r="71" spans="1:18">
      <c r="A71" s="5">
        <v>1055</v>
      </c>
      <c r="B71" s="5">
        <f t="shared" si="11"/>
        <v>5.4750000000000005</v>
      </c>
      <c r="C71" s="7">
        <f t="shared" si="3"/>
        <v>6628.760499074463</v>
      </c>
      <c r="D71" s="7">
        <f t="shared" si="4"/>
        <v>34.400439556808237</v>
      </c>
      <c r="E71" s="3">
        <v>5.72</v>
      </c>
      <c r="F71" s="3">
        <f t="shared" si="0"/>
        <v>3.0600000000000002E-2</v>
      </c>
      <c r="G71" s="6">
        <v>1.7715000000000001</v>
      </c>
      <c r="H71" s="6">
        <f t="shared" si="1"/>
        <v>9.0575000000000013E-3</v>
      </c>
      <c r="I71" s="6">
        <f t="shared" si="5"/>
        <v>0.30970279720279725</v>
      </c>
      <c r="J71" s="6">
        <f t="shared" si="6"/>
        <v>3.240280698322657E-3</v>
      </c>
      <c r="K71" s="6">
        <f t="shared" si="7"/>
        <v>0.28974161031751811</v>
      </c>
      <c r="L71" s="6"/>
      <c r="M71" s="2">
        <v>-66</v>
      </c>
      <c r="N71" s="7">
        <f t="shared" si="2"/>
        <v>2.66</v>
      </c>
      <c r="O71" s="4">
        <f t="shared" si="8"/>
        <v>-1.1519173063162575</v>
      </c>
      <c r="P71" s="4">
        <f t="shared" si="9"/>
        <v>4.6425758103049171E-2</v>
      </c>
      <c r="Q71" s="3">
        <f t="shared" si="10"/>
        <v>-1.1969946170524131</v>
      </c>
      <c r="R71" s="7"/>
    </row>
    <row r="72" spans="1:18">
      <c r="A72" s="5">
        <v>1076</v>
      </c>
      <c r="B72" s="5">
        <f t="shared" si="11"/>
        <v>5.58</v>
      </c>
      <c r="C72" s="7">
        <f t="shared" si="3"/>
        <v>6760.7073905252346</v>
      </c>
      <c r="D72" s="7">
        <f t="shared" si="4"/>
        <v>35.060174014062092</v>
      </c>
      <c r="E72" s="3">
        <v>5.8449999999999998</v>
      </c>
      <c r="F72" s="3">
        <f t="shared" si="0"/>
        <v>3.1225000000000003E-2</v>
      </c>
      <c r="G72" s="6">
        <v>1.6629</v>
      </c>
      <c r="H72" s="6">
        <f t="shared" si="1"/>
        <v>8.5145000000000012E-3</v>
      </c>
      <c r="I72" s="6">
        <f t="shared" si="5"/>
        <v>0.28449957228400347</v>
      </c>
      <c r="J72" s="6">
        <f t="shared" si="6"/>
        <v>2.9765610170347325E-3</v>
      </c>
      <c r="K72" s="6">
        <f t="shared" si="7"/>
        <v>0.26648873853214278</v>
      </c>
      <c r="L72" s="6"/>
      <c r="M72" s="2">
        <v>-67</v>
      </c>
      <c r="N72" s="7">
        <f t="shared" si="2"/>
        <v>2.67</v>
      </c>
      <c r="O72" s="4">
        <f t="shared" si="8"/>
        <v>-1.1693705988362006</v>
      </c>
      <c r="P72" s="4">
        <f t="shared" si="9"/>
        <v>4.66002910282486E-2</v>
      </c>
      <c r="Q72" s="3">
        <f t="shared" si="10"/>
        <v>-1.2282867198250897</v>
      </c>
      <c r="R72" s="7"/>
    </row>
    <row r="73" spans="1:18">
      <c r="A73" s="5">
        <v>1106</v>
      </c>
      <c r="B73" s="5">
        <f t="shared" si="11"/>
        <v>5.73</v>
      </c>
      <c r="C73" s="7">
        <f t="shared" si="3"/>
        <v>6949.202949740622</v>
      </c>
      <c r="D73" s="7">
        <f t="shared" si="4"/>
        <v>36.002651810139035</v>
      </c>
      <c r="E73" s="3">
        <v>5.9939999999999998</v>
      </c>
      <c r="F73" s="3">
        <f t="shared" si="0"/>
        <v>3.1969999999999998E-2</v>
      </c>
      <c r="G73" s="6">
        <v>1.5202</v>
      </c>
      <c r="H73" s="6">
        <f t="shared" si="1"/>
        <v>7.8009999999999998E-3</v>
      </c>
      <c r="I73" s="6">
        <f t="shared" si="5"/>
        <v>0.25362028695362032</v>
      </c>
      <c r="J73" s="6">
        <f t="shared" si="6"/>
        <v>2.6541942899411478E-3</v>
      </c>
      <c r="K73" s="6">
        <f t="shared" si="7"/>
        <v>0.23923627336979081</v>
      </c>
      <c r="L73" s="6"/>
      <c r="M73" s="2">
        <v>-69</v>
      </c>
      <c r="N73" s="7">
        <f t="shared" si="2"/>
        <v>2.69</v>
      </c>
      <c r="O73" s="4">
        <f t="shared" si="8"/>
        <v>-1.2042771838760873</v>
      </c>
      <c r="P73" s="4">
        <f t="shared" si="9"/>
        <v>4.6949356878647465E-2</v>
      </c>
      <c r="Q73" s="3">
        <f t="shared" si="10"/>
        <v>-1.2645244715314738</v>
      </c>
      <c r="R73" s="7"/>
    </row>
    <row r="74" spans="1:18">
      <c r="A74" s="5">
        <v>1136</v>
      </c>
      <c r="B74" s="5">
        <f t="shared" si="11"/>
        <v>5.88</v>
      </c>
      <c r="C74" s="7">
        <f t="shared" si="3"/>
        <v>7137.6985089560103</v>
      </c>
      <c r="D74" s="7">
        <f t="shared" si="4"/>
        <v>36.945129606215964</v>
      </c>
      <c r="E74" s="3">
        <v>6.109</v>
      </c>
      <c r="F74" s="3">
        <f t="shared" si="0"/>
        <v>3.2544999999999998E-2</v>
      </c>
      <c r="G74" s="6">
        <v>1.3982999999999999</v>
      </c>
      <c r="H74" s="6">
        <f t="shared" si="1"/>
        <v>7.1914999999999991E-3</v>
      </c>
      <c r="I74" s="6">
        <f t="shared" si="5"/>
        <v>0.22889179898510392</v>
      </c>
      <c r="J74" s="6">
        <f t="shared" si="6"/>
        <v>2.3965925025323629E-3</v>
      </c>
      <c r="K74" s="6">
        <f t="shared" si="7"/>
        <v>0.21724618025174999</v>
      </c>
      <c r="L74" s="6"/>
      <c r="M74" s="2">
        <v>-72</v>
      </c>
      <c r="N74" s="7">
        <f t="shared" si="2"/>
        <v>2.7199999999999998</v>
      </c>
      <c r="O74" s="4">
        <f t="shared" si="8"/>
        <v>-1.2566370614359172</v>
      </c>
      <c r="P74" s="4">
        <f t="shared" si="9"/>
        <v>4.7472955654245759E-2</v>
      </c>
      <c r="Q74" s="3">
        <f t="shared" si="10"/>
        <v>-1.2934625465503458</v>
      </c>
      <c r="R74" s="7"/>
    </row>
    <row r="75" spans="1:18">
      <c r="A75" s="5">
        <v>1166</v>
      </c>
      <c r="B75" s="5">
        <f t="shared" si="11"/>
        <v>6.03</v>
      </c>
      <c r="C75" s="7">
        <f t="shared" si="3"/>
        <v>7326.1940681713977</v>
      </c>
      <c r="D75" s="7">
        <f t="shared" si="4"/>
        <v>37.887607402292907</v>
      </c>
      <c r="E75" s="3">
        <v>6.1959999999999997</v>
      </c>
      <c r="F75" s="3">
        <f t="shared" si="0"/>
        <v>3.2980000000000002E-2</v>
      </c>
      <c r="G75" s="6">
        <v>1.2939000000000001</v>
      </c>
      <c r="H75" s="6">
        <f t="shared" si="1"/>
        <v>6.6695000000000001E-3</v>
      </c>
      <c r="I75" s="6">
        <f t="shared" si="5"/>
        <v>0.20882827630729506</v>
      </c>
      <c r="J75" s="6">
        <f t="shared" si="6"/>
        <v>2.1879691014549054E-3</v>
      </c>
      <c r="K75" s="6">
        <f t="shared" si="7"/>
        <v>0.19915622939755911</v>
      </c>
      <c r="L75" s="6"/>
      <c r="M75" s="2">
        <v>-74</v>
      </c>
      <c r="N75" s="7">
        <f t="shared" si="2"/>
        <v>2.74</v>
      </c>
      <c r="O75" s="4">
        <f t="shared" si="8"/>
        <v>-1.2915436464758039</v>
      </c>
      <c r="P75" s="4">
        <f t="shared" si="9"/>
        <v>4.7822021504644638E-2</v>
      </c>
      <c r="Q75" s="3">
        <f t="shared" si="10"/>
        <v>-1.3170895685532762</v>
      </c>
      <c r="R75" s="7"/>
    </row>
    <row r="76" spans="1:18">
      <c r="A76" s="5">
        <v>1193</v>
      </c>
      <c r="B76" s="5">
        <f t="shared" si="11"/>
        <v>6.165</v>
      </c>
      <c r="C76" s="7">
        <f t="shared" si="3"/>
        <v>7495.8400714652462</v>
      </c>
      <c r="D76" s="7">
        <f t="shared" si="4"/>
        <v>38.735837418762152</v>
      </c>
      <c r="E76" s="3">
        <v>6.2670000000000003</v>
      </c>
      <c r="F76" s="3">
        <f t="shared" si="0"/>
        <v>3.3335000000000004E-2</v>
      </c>
      <c r="G76" s="6">
        <v>1.2039000000000002</v>
      </c>
      <c r="H76" s="6">
        <f t="shared" si="1"/>
        <v>6.2195000000000011E-3</v>
      </c>
      <c r="I76" s="6">
        <f t="shared" si="5"/>
        <v>0.19210148396361898</v>
      </c>
      <c r="J76" s="6">
        <f t="shared" si="6"/>
        <v>2.0142337590437595E-3</v>
      </c>
      <c r="K76" s="6">
        <f t="shared" si="7"/>
        <v>0.18542557539706944</v>
      </c>
      <c r="L76" s="6"/>
      <c r="M76" s="2">
        <v>-77</v>
      </c>
      <c r="N76" s="7">
        <f t="shared" si="2"/>
        <v>2.77</v>
      </c>
      <c r="O76" s="4">
        <f t="shared" si="8"/>
        <v>-1.3439035240356338</v>
      </c>
      <c r="P76" s="4">
        <f t="shared" si="9"/>
        <v>4.8345620280242932E-2</v>
      </c>
      <c r="Q76" s="3">
        <f t="shared" si="10"/>
        <v>-1.3349260779884207</v>
      </c>
      <c r="R76" s="7"/>
    </row>
    <row r="77" spans="1:18">
      <c r="A77" s="5">
        <v>1226</v>
      </c>
      <c r="B77" s="5">
        <f t="shared" si="11"/>
        <v>6.33</v>
      </c>
      <c r="C77" s="7">
        <f t="shared" si="3"/>
        <v>7703.1851866021725</v>
      </c>
      <c r="D77" s="7">
        <f t="shared" si="4"/>
        <v>39.77256299444678</v>
      </c>
      <c r="E77" s="3">
        <v>6.3250000000000002</v>
      </c>
      <c r="F77" s="3">
        <f t="shared" si="0"/>
        <v>3.3625000000000002E-2</v>
      </c>
      <c r="G77" s="6">
        <v>1.1260999999999999</v>
      </c>
      <c r="H77" s="6">
        <f t="shared" si="1"/>
        <v>5.8304999999999989E-3</v>
      </c>
      <c r="I77" s="6">
        <f t="shared" si="5"/>
        <v>0.17803952569169959</v>
      </c>
      <c r="J77" s="6">
        <f t="shared" si="6"/>
        <v>1.8683128934993513E-3</v>
      </c>
      <c r="K77" s="6">
        <f t="shared" si="7"/>
        <v>0.171185195318347</v>
      </c>
      <c r="L77" s="6"/>
      <c r="M77" s="2">
        <v>-75</v>
      </c>
      <c r="N77" s="7">
        <f t="shared" si="2"/>
        <v>2.75</v>
      </c>
      <c r="O77" s="4">
        <f t="shared" si="8"/>
        <v>-1.3089969389957472</v>
      </c>
      <c r="P77" s="4">
        <f t="shared" si="9"/>
        <v>4.799655442984406E-2</v>
      </c>
      <c r="Q77" s="3">
        <f t="shared" si="10"/>
        <v>-1.353344381406139</v>
      </c>
      <c r="R77" s="7"/>
    </row>
    <row r="78" spans="1:18">
      <c r="A78" s="5">
        <v>1257</v>
      </c>
      <c r="B78" s="5">
        <f t="shared" si="11"/>
        <v>6.4850000000000003</v>
      </c>
      <c r="C78" s="7">
        <f t="shared" si="3"/>
        <v>7897.9639311247402</v>
      </c>
      <c r="D78" s="7">
        <f t="shared" si="4"/>
        <v>40.746456717059615</v>
      </c>
      <c r="E78" s="3">
        <v>6.3710000000000004</v>
      </c>
      <c r="F78" s="3">
        <f t="shared" si="0"/>
        <v>3.3855000000000003E-2</v>
      </c>
      <c r="G78" s="6">
        <v>1.0575999999999999</v>
      </c>
      <c r="H78" s="6">
        <f t="shared" si="1"/>
        <v>5.487999999999999E-3</v>
      </c>
      <c r="I78" s="6">
        <f t="shared" si="5"/>
        <v>0.16600219745722802</v>
      </c>
      <c r="J78" s="6">
        <f t="shared" si="6"/>
        <v>1.7435260390699185E-3</v>
      </c>
      <c r="K78" s="6">
        <f t="shared" si="7"/>
        <v>0.15981250523534676</v>
      </c>
      <c r="L78" s="6"/>
      <c r="M78" s="2">
        <v>-77</v>
      </c>
      <c r="N78" s="7">
        <f t="shared" si="2"/>
        <v>2.77</v>
      </c>
      <c r="O78" s="4">
        <f t="shared" si="8"/>
        <v>-1.3439035240356338</v>
      </c>
      <c r="P78" s="4">
        <f t="shared" si="9"/>
        <v>4.8345620280242932E-2</v>
      </c>
      <c r="Q78" s="3">
        <f t="shared" si="10"/>
        <v>-1.367999693547006</v>
      </c>
      <c r="R78" s="7"/>
    </row>
    <row r="79" spans="1:18">
      <c r="A79" s="5">
        <v>1287</v>
      </c>
      <c r="B79" s="5">
        <f t="shared" si="11"/>
        <v>6.6350000000000007</v>
      </c>
      <c r="C79" s="7">
        <f t="shared" si="3"/>
        <v>8086.4594903401276</v>
      </c>
      <c r="D79" s="7">
        <f t="shared" si="4"/>
        <v>41.688934513136559</v>
      </c>
      <c r="E79" s="3">
        <v>6.4080000000000004</v>
      </c>
      <c r="F79" s="3">
        <f t="shared" si="0"/>
        <v>3.4040000000000001E-2</v>
      </c>
      <c r="G79" s="6">
        <v>0.99739999999999995</v>
      </c>
      <c r="H79" s="6">
        <f t="shared" si="1"/>
        <v>5.1869999999999998E-3</v>
      </c>
      <c r="I79" s="6">
        <f t="shared" si="5"/>
        <v>0.15564918851435705</v>
      </c>
      <c r="J79" s="6">
        <f t="shared" si="6"/>
        <v>1.6362825182629078E-3</v>
      </c>
      <c r="K79" s="6">
        <f t="shared" si="7"/>
        <v>0.150274110403114</v>
      </c>
      <c r="L79" s="6"/>
      <c r="M79" s="2">
        <v>-78</v>
      </c>
      <c r="N79" s="7">
        <f t="shared" si="2"/>
        <v>2.7800000000000002</v>
      </c>
      <c r="O79" s="4">
        <f t="shared" si="8"/>
        <v>-1.3613568165555769</v>
      </c>
      <c r="P79" s="4">
        <f t="shared" si="9"/>
        <v>4.8520153205442361E-2</v>
      </c>
      <c r="Q79" s="3">
        <f t="shared" si="10"/>
        <v>-1.3802571583840397</v>
      </c>
      <c r="R79" s="7"/>
    </row>
    <row r="80" spans="1:18">
      <c r="A80" s="5">
        <v>1317</v>
      </c>
      <c r="B80" s="5">
        <f t="shared" si="11"/>
        <v>6.7850000000000001</v>
      </c>
      <c r="C80" s="7">
        <f t="shared" si="3"/>
        <v>8274.9550495555159</v>
      </c>
      <c r="D80" s="7">
        <f t="shared" si="4"/>
        <v>42.631412309213495</v>
      </c>
      <c r="E80" s="3">
        <v>6.44</v>
      </c>
      <c r="F80" s="3">
        <f t="shared" si="0"/>
        <v>3.4200000000000001E-2</v>
      </c>
      <c r="G80" s="6">
        <v>0.94420000000000004</v>
      </c>
      <c r="H80" s="6">
        <f t="shared" si="1"/>
        <v>4.921E-3</v>
      </c>
      <c r="I80" s="6">
        <f t="shared" si="5"/>
        <v>0.14661490683229814</v>
      </c>
      <c r="J80" s="6">
        <f t="shared" si="6"/>
        <v>1.5427375487056829E-3</v>
      </c>
      <c r="K80" s="6">
        <f t="shared" si="7"/>
        <v>0.14190763020140898</v>
      </c>
      <c r="L80" s="6"/>
      <c r="M80" s="2">
        <v>-78</v>
      </c>
      <c r="N80" s="7">
        <f t="shared" si="2"/>
        <v>2.7800000000000002</v>
      </c>
      <c r="O80" s="4">
        <f t="shared" si="8"/>
        <v>-1.3613568165555769</v>
      </c>
      <c r="P80" s="4">
        <f t="shared" si="9"/>
        <v>4.8520153205442361E-2</v>
      </c>
      <c r="Q80" s="3">
        <f t="shared" si="10"/>
        <v>-1.3909847648559088</v>
      </c>
      <c r="R80" s="7"/>
    </row>
    <row r="81" spans="1:18">
      <c r="A81" s="5">
        <v>1357</v>
      </c>
      <c r="B81" s="5">
        <f t="shared" si="11"/>
        <v>6.9850000000000003</v>
      </c>
      <c r="C81" s="7">
        <f t="shared" si="3"/>
        <v>8526.2824618426985</v>
      </c>
      <c r="D81" s="7">
        <f t="shared" si="4"/>
        <v>43.888049370649412</v>
      </c>
      <c r="E81" s="3">
        <v>6.4749999999999996</v>
      </c>
      <c r="F81" s="3">
        <f t="shared" si="0"/>
        <v>3.4375000000000003E-2</v>
      </c>
      <c r="G81" s="6">
        <v>0.88190000000000002</v>
      </c>
      <c r="H81" s="6">
        <f t="shared" si="1"/>
        <v>4.6094999999999999E-3</v>
      </c>
      <c r="I81" s="6">
        <f t="shared" si="5"/>
        <v>0.1362007722007722</v>
      </c>
      <c r="J81" s="6">
        <f t="shared" si="6"/>
        <v>1.434965489482864E-3</v>
      </c>
      <c r="K81" s="6">
        <f t="shared" si="7"/>
        <v>0.13222649446511217</v>
      </c>
      <c r="L81" s="6"/>
      <c r="M81" s="2">
        <v>-80</v>
      </c>
      <c r="N81" s="7">
        <f t="shared" si="2"/>
        <v>2.8</v>
      </c>
      <c r="O81" s="4">
        <f t="shared" si="8"/>
        <v>-1.3962634015954636</v>
      </c>
      <c r="P81" s="4">
        <f t="shared" si="9"/>
        <v>4.8869219055841226E-2</v>
      </c>
      <c r="Q81" s="3">
        <f t="shared" si="10"/>
        <v>-1.4033720689915716</v>
      </c>
      <c r="R81" s="7"/>
    </row>
    <row r="82" spans="1:18">
      <c r="A82" s="5">
        <v>1397</v>
      </c>
      <c r="B82" s="5">
        <f t="shared" si="11"/>
        <v>7.1850000000000005</v>
      </c>
      <c r="C82" s="7">
        <f t="shared" si="3"/>
        <v>8777.6098741298811</v>
      </c>
      <c r="D82" s="7">
        <f t="shared" si="4"/>
        <v>45.144686432085329</v>
      </c>
      <c r="E82" s="3">
        <v>6.5030000000000001</v>
      </c>
      <c r="F82" s="3">
        <f t="shared" si="0"/>
        <v>3.4515000000000004E-2</v>
      </c>
      <c r="G82" s="6">
        <v>0.8276</v>
      </c>
      <c r="H82" s="6">
        <f t="shared" si="1"/>
        <v>4.3379999999999998E-3</v>
      </c>
      <c r="I82" s="6">
        <f t="shared" si="5"/>
        <v>0.12726433953559896</v>
      </c>
      <c r="J82" s="6">
        <f t="shared" si="6"/>
        <v>1.3425386251070578E-3</v>
      </c>
      <c r="K82" s="6">
        <f t="shared" si="7"/>
        <v>0.12390022833151607</v>
      </c>
      <c r="L82" s="6"/>
      <c r="M82" s="2">
        <v>-79</v>
      </c>
      <c r="N82" s="7">
        <f t="shared" si="2"/>
        <v>2.79</v>
      </c>
      <c r="O82" s="4">
        <f t="shared" si="8"/>
        <v>-1.3788101090755203</v>
      </c>
      <c r="P82" s="4">
        <f t="shared" si="9"/>
        <v>4.8694686130641797E-2</v>
      </c>
      <c r="Q82" s="3">
        <f t="shared" si="10"/>
        <v>-1.4140049990763817</v>
      </c>
      <c r="R82" s="7"/>
    </row>
    <row r="83" spans="1:18">
      <c r="A83" s="5">
        <v>1438</v>
      </c>
      <c r="B83" s="5">
        <f t="shared" si="11"/>
        <v>7.3900000000000006</v>
      </c>
      <c r="C83" s="7">
        <f t="shared" si="3"/>
        <v>9035.2204717242457</v>
      </c>
      <c r="D83" s="7">
        <f t="shared" si="4"/>
        <v>46.432739420057146</v>
      </c>
      <c r="E83" s="3">
        <v>6.5270000000000001</v>
      </c>
      <c r="F83" s="3">
        <f t="shared" si="0"/>
        <v>3.4635000000000006E-2</v>
      </c>
      <c r="G83" s="6">
        <v>0.78039999999999998</v>
      </c>
      <c r="H83" s="6">
        <f t="shared" si="1"/>
        <v>4.1019999999999997E-3</v>
      </c>
      <c r="I83" s="6">
        <f t="shared" si="5"/>
        <v>0.11956488432664317</v>
      </c>
      <c r="J83" s="6">
        <f t="shared" si="6"/>
        <v>1.2629278027659393E-3</v>
      </c>
      <c r="K83" s="6">
        <f t="shared" si="7"/>
        <v>0.11648939428766869</v>
      </c>
      <c r="L83" s="6"/>
      <c r="M83" s="2">
        <v>-81</v>
      </c>
      <c r="N83" s="7">
        <f t="shared" si="2"/>
        <v>2.81</v>
      </c>
      <c r="O83" s="4">
        <f t="shared" si="8"/>
        <v>-1.4137166941154069</v>
      </c>
      <c r="P83" s="4">
        <f t="shared" si="9"/>
        <v>4.9043751981040655E-2</v>
      </c>
      <c r="Q83" s="3">
        <f t="shared" si="10"/>
        <v>-1.4234538417948059</v>
      </c>
      <c r="R83" s="7"/>
    </row>
    <row r="84" spans="1:18">
      <c r="A84" s="5">
        <v>1478</v>
      </c>
      <c r="B84" s="5">
        <f t="shared" si="11"/>
        <v>7.5900000000000007</v>
      </c>
      <c r="C84" s="7">
        <f t="shared" ref="C84:C92" si="12">2*PI()*A84</f>
        <v>9286.5478840114283</v>
      </c>
      <c r="D84" s="7">
        <f t="shared" ref="D84:D90" si="13">2*PI()*B84</f>
        <v>47.689376481493063</v>
      </c>
      <c r="E84" s="3">
        <v>6.5449999999999999</v>
      </c>
      <c r="F84" s="3">
        <f t="shared" si="0"/>
        <v>3.4724999999999999E-2</v>
      </c>
      <c r="G84" s="6">
        <v>0.73860000000000003</v>
      </c>
      <c r="H84" s="6">
        <f t="shared" si="1"/>
        <v>3.8930000000000002E-3</v>
      </c>
      <c r="I84" s="6">
        <f t="shared" ref="I84:I90" si="14">G84/E84</f>
        <v>0.11284950343773874</v>
      </c>
      <c r="J84" s="6">
        <f t="shared" ref="J84:J90" si="15">(F84/E84+H84/G84)*I84</f>
        <v>1.193536899446215E-3</v>
      </c>
      <c r="K84" s="6">
        <f t="shared" ref="K84:K92" si="16">$E$9/SQRT(($I$9+$E$9)^2+(($I$6*C84/1000)-1/($E$6*C84/1000000))^2)</f>
        <v>0.110148916092477</v>
      </c>
      <c r="L84" s="6"/>
      <c r="M84" s="2">
        <v>-81</v>
      </c>
      <c r="N84" s="7">
        <f t="shared" si="2"/>
        <v>2.81</v>
      </c>
      <c r="O84" s="4">
        <f t="shared" ref="O84:O90" si="17">M84*PI()/180</f>
        <v>-1.4137166941154069</v>
      </c>
      <c r="P84" s="4">
        <f t="shared" ref="P84:P90" si="18">N84*PI()/180</f>
        <v>4.9043751981040655E-2</v>
      </c>
      <c r="Q84" s="3">
        <f t="shared" ref="Q84:Q92" si="19">-ATAN2($I$9+$E$9,($I$6*C84/1000)-1/($E$6*C84/1000000))</f>
        <v>-1.4315274383824232</v>
      </c>
      <c r="R84" s="7"/>
    </row>
    <row r="85" spans="1:18">
      <c r="A85" s="5">
        <v>1548</v>
      </c>
      <c r="B85" s="5">
        <f t="shared" si="11"/>
        <v>7.94</v>
      </c>
      <c r="C85" s="7">
        <f t="shared" si="12"/>
        <v>9726.3708555140001</v>
      </c>
      <c r="D85" s="7">
        <f t="shared" si="13"/>
        <v>49.888491339005917</v>
      </c>
      <c r="E85" s="3">
        <v>6.5720000000000001</v>
      </c>
      <c r="F85" s="3">
        <f t="shared" si="0"/>
        <v>3.4860000000000002E-2</v>
      </c>
      <c r="G85" s="6">
        <v>0.67600000000000005</v>
      </c>
      <c r="H85" s="6">
        <f t="shared" si="1"/>
        <v>3.5800000000000003E-3</v>
      </c>
      <c r="I85" s="6">
        <f t="shared" si="14"/>
        <v>0.10286062081558126</v>
      </c>
      <c r="J85" s="6">
        <f t="shared" si="15"/>
        <v>1.090341028854407E-3</v>
      </c>
      <c r="K85" s="6">
        <f t="shared" si="16"/>
        <v>0.10071911340735104</v>
      </c>
      <c r="L85" s="6"/>
      <c r="M85" s="2">
        <v>-80</v>
      </c>
      <c r="N85" s="7">
        <f t="shared" si="2"/>
        <v>2.8</v>
      </c>
      <c r="O85" s="4">
        <f t="shared" si="17"/>
        <v>-1.3962634015954636</v>
      </c>
      <c r="P85" s="4">
        <f t="shared" si="18"/>
        <v>4.8869219055841226E-2</v>
      </c>
      <c r="Q85" s="3">
        <f t="shared" si="19"/>
        <v>-1.4435180868383652</v>
      </c>
      <c r="R85" s="7"/>
    </row>
    <row r="86" spans="1:18">
      <c r="A86" s="5">
        <v>1599</v>
      </c>
      <c r="B86" s="5">
        <f>0.005*A86+0.2</f>
        <v>8.1950000000000003</v>
      </c>
      <c r="C86" s="7">
        <f t="shared" si="12"/>
        <v>10046.813306180158</v>
      </c>
      <c r="D86" s="7">
        <f t="shared" si="13"/>
        <v>51.490703592336708</v>
      </c>
      <c r="E86" s="3">
        <v>6.5860000000000003</v>
      </c>
      <c r="F86" s="3">
        <f t="shared" si="0"/>
        <v>3.4930000000000003E-2</v>
      </c>
      <c r="G86" s="6">
        <v>0.63779999999999992</v>
      </c>
      <c r="H86" s="6">
        <f t="shared" si="1"/>
        <v>3.3889999999999997E-3</v>
      </c>
      <c r="I86" s="6">
        <f t="shared" si="14"/>
        <v>9.6841785605830538E-2</v>
      </c>
      <c r="J86" s="6">
        <f t="shared" si="15"/>
        <v>1.0281936792000698E-3</v>
      </c>
      <c r="K86" s="6">
        <f t="shared" si="16"/>
        <v>9.4902717761360805E-2</v>
      </c>
      <c r="L86" s="6"/>
      <c r="M86" s="2">
        <v>-82</v>
      </c>
      <c r="N86" s="7">
        <f t="shared" si="2"/>
        <v>2.8200000000000003</v>
      </c>
      <c r="O86" s="4">
        <f t="shared" si="17"/>
        <v>-1.43116998663535</v>
      </c>
      <c r="P86" s="4">
        <f t="shared" si="18"/>
        <v>4.9218284906240098E-2</v>
      </c>
      <c r="Q86" s="3">
        <f t="shared" si="19"/>
        <v>-1.4509047619924815</v>
      </c>
      <c r="R86" s="7"/>
    </row>
    <row r="87" spans="1:18">
      <c r="A87" s="5">
        <v>1699</v>
      </c>
      <c r="B87" s="5">
        <f>0.005*A87+0.2</f>
        <v>8.6950000000000003</v>
      </c>
      <c r="C87" s="7">
        <f t="shared" si="12"/>
        <v>10675.131836898117</v>
      </c>
      <c r="D87" s="7">
        <f t="shared" si="13"/>
        <v>54.632296245926504</v>
      </c>
      <c r="E87" s="3">
        <v>6.61</v>
      </c>
      <c r="F87" s="3">
        <f t="shared" si="0"/>
        <v>3.5050000000000005E-2</v>
      </c>
      <c r="G87" s="6">
        <v>0.57429999999999992</v>
      </c>
      <c r="H87" s="6">
        <f t="shared" si="1"/>
        <v>3.0714999999999996E-3</v>
      </c>
      <c r="I87" s="11">
        <f t="shared" si="14"/>
        <v>8.6883509833585462E-2</v>
      </c>
      <c r="J87" s="11">
        <f t="shared" si="15"/>
        <v>9.2538078966220428E-4</v>
      </c>
      <c r="K87" s="6">
        <f t="shared" si="16"/>
        <v>8.5418557938168188E-2</v>
      </c>
      <c r="L87" s="11"/>
      <c r="M87" s="2">
        <v>-80</v>
      </c>
      <c r="N87" s="7">
        <f t="shared" si="2"/>
        <v>2.8</v>
      </c>
      <c r="O87" s="4">
        <f t="shared" si="17"/>
        <v>-1.3962634015954636</v>
      </c>
      <c r="P87" s="4">
        <f t="shared" si="18"/>
        <v>4.8869219055841226E-2</v>
      </c>
      <c r="Q87" s="3">
        <f t="shared" si="19"/>
        <v>-1.4629355082046327</v>
      </c>
      <c r="R87" s="7"/>
    </row>
    <row r="88" spans="1:18">
      <c r="A88" s="5">
        <v>1800</v>
      </c>
      <c r="B88" s="5">
        <f>0.005*A88+0.2</f>
        <v>9.1999999999999993</v>
      </c>
      <c r="C88" s="7">
        <f t="shared" si="12"/>
        <v>11309.733552923255</v>
      </c>
      <c r="D88" s="7">
        <f t="shared" si="13"/>
        <v>57.805304826052186</v>
      </c>
      <c r="E88" s="3">
        <v>6.6260000000000003</v>
      </c>
      <c r="F88" s="3">
        <f t="shared" si="0"/>
        <v>3.5130000000000002E-2</v>
      </c>
      <c r="G88" s="6">
        <v>0.52310000000000001</v>
      </c>
      <c r="H88" s="6">
        <f>0.005*G88+0.0002</f>
        <v>2.8155000000000003E-3</v>
      </c>
      <c r="I88" s="11">
        <f t="shared" si="14"/>
        <v>7.894657410202234E-2</v>
      </c>
      <c r="J88" s="11">
        <f t="shared" si="15"/>
        <v>8.434791953220714E-4</v>
      </c>
      <c r="K88" s="6">
        <f t="shared" si="16"/>
        <v>7.7750598679740004E-2</v>
      </c>
      <c r="L88" s="11"/>
      <c r="M88" s="2">
        <v>-82</v>
      </c>
      <c r="N88" s="7">
        <f t="shared" si="2"/>
        <v>2.8200000000000003</v>
      </c>
      <c r="O88" s="4">
        <f t="shared" si="17"/>
        <v>-1.43116998663535</v>
      </c>
      <c r="P88" s="4">
        <f t="shared" si="18"/>
        <v>4.9218284906240098E-2</v>
      </c>
      <c r="Q88" s="3">
        <f t="shared" si="19"/>
        <v>-1.4726508593454828</v>
      </c>
      <c r="R88" s="7"/>
    </row>
    <row r="89" spans="1:18">
      <c r="A89" s="5">
        <v>1900</v>
      </c>
      <c r="B89" s="5">
        <f>0.005*A89+0.2</f>
        <v>9.6999999999999993</v>
      </c>
      <c r="C89" s="7">
        <f t="shared" si="12"/>
        <v>11938.052083641214</v>
      </c>
      <c r="D89" s="7">
        <f t="shared" si="13"/>
        <v>60.946897479641983</v>
      </c>
      <c r="E89" s="3">
        <v>6.64</v>
      </c>
      <c r="F89" s="3">
        <f t="shared" si="0"/>
        <v>3.5200000000000002E-2</v>
      </c>
      <c r="G89" s="6">
        <v>0.48110000000000003</v>
      </c>
      <c r="H89" s="6">
        <f>0.005*G89+0.0002</f>
        <v>2.6055000000000002E-3</v>
      </c>
      <c r="I89" s="11">
        <f t="shared" si="14"/>
        <v>7.2454819277108437E-2</v>
      </c>
      <c r="J89" s="11">
        <f t="shared" si="15"/>
        <v>7.7649241544491235E-4</v>
      </c>
      <c r="K89" s="6">
        <f t="shared" si="16"/>
        <v>7.1520330767556262E-2</v>
      </c>
      <c r="L89" s="11"/>
      <c r="M89" s="2">
        <v>-83</v>
      </c>
      <c r="N89" s="7">
        <f t="shared" si="2"/>
        <v>2.83</v>
      </c>
      <c r="O89" s="4">
        <f t="shared" si="17"/>
        <v>-1.4486232791552935</v>
      </c>
      <c r="P89" s="4">
        <f t="shared" si="18"/>
        <v>4.939281783143952E-2</v>
      </c>
      <c r="Q89" s="3">
        <f t="shared" si="19"/>
        <v>-1.4805377665260306</v>
      </c>
      <c r="R89" s="7"/>
    </row>
    <row r="90" spans="1:18">
      <c r="A90" s="5">
        <v>2001</v>
      </c>
      <c r="B90" s="5">
        <f>0.005*A90+0.2</f>
        <v>10.205</v>
      </c>
      <c r="C90" s="7">
        <f t="shared" si="12"/>
        <v>12572.653799666352</v>
      </c>
      <c r="D90" s="7">
        <f t="shared" si="13"/>
        <v>64.119906059767672</v>
      </c>
      <c r="E90" s="3">
        <v>6.6479999999999997</v>
      </c>
      <c r="F90" s="3">
        <f t="shared" si="0"/>
        <v>3.524E-2</v>
      </c>
      <c r="G90" s="6">
        <v>0.44569999999999999</v>
      </c>
      <c r="H90" s="6">
        <f>0.005*G90+0.0002</f>
        <v>2.4285000000000001E-3</v>
      </c>
      <c r="I90" s="11">
        <f t="shared" si="14"/>
        <v>6.7042719614921781E-2</v>
      </c>
      <c r="J90" s="11">
        <f t="shared" si="15"/>
        <v>7.2068072190581282E-4</v>
      </c>
      <c r="K90" s="6">
        <f t="shared" si="16"/>
        <v>6.6251410586040255E-2</v>
      </c>
      <c r="L90" s="11"/>
      <c r="M90" s="2">
        <v>-84</v>
      </c>
      <c r="N90" s="7">
        <f t="shared" si="2"/>
        <v>2.84</v>
      </c>
      <c r="O90" s="4">
        <f t="shared" si="17"/>
        <v>-1.4660765716752369</v>
      </c>
      <c r="P90" s="4">
        <f t="shared" si="18"/>
        <v>4.9567350756638956E-2</v>
      </c>
      <c r="Q90" s="3">
        <f t="shared" si="19"/>
        <v>-1.4872032911186965</v>
      </c>
      <c r="R90" s="7"/>
    </row>
    <row r="91" spans="1:18">
      <c r="A91" s="5">
        <v>4000</v>
      </c>
      <c r="C91" s="7">
        <f t="shared" si="12"/>
        <v>25132.741228718343</v>
      </c>
      <c r="K91" s="6">
        <f t="shared" si="16"/>
        <v>2.8366506096039357E-2</v>
      </c>
      <c r="Q91" s="3">
        <f t="shared" si="19"/>
        <v>-1.5350388014425893</v>
      </c>
    </row>
    <row r="92" spans="1:18">
      <c r="A92" s="5">
        <v>8000</v>
      </c>
      <c r="C92" s="7">
        <f t="shared" si="12"/>
        <v>50265.482457436687</v>
      </c>
      <c r="K92" s="6">
        <f t="shared" si="16"/>
        <v>1.3688074957052144E-2</v>
      </c>
      <c r="Q92" s="3">
        <f t="shared" si="19"/>
        <v>-1.5535445840379287</v>
      </c>
    </row>
  </sheetData>
  <phoneticPr fontId="5"/>
  <pageMargins left="0.75" right="0.75" top="1" bottom="1" header="0.4921259845" footer="0.492125984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R50L70C05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 M Laffaille</dc:creator>
  <cp:keywords/>
  <dc:description>données fournies par : I Bechameil ; A Destin</dc:description>
  <cp:lastModifiedBy>Jean-Michel Laffaille</cp:lastModifiedBy>
  <cp:lastPrinted>2024-08-10T10:30:24Z</cp:lastPrinted>
  <dcterms:created xsi:type="dcterms:W3CDTF">2001-12-19T08:07:17Z</dcterms:created>
  <dcterms:modified xsi:type="dcterms:W3CDTF">2024-08-11T18:05:04Z</dcterms:modified>
  <cp:category/>
</cp:coreProperties>
</file>