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date1904="1" showInkAnnotation="0" autoCompressPictures="0"/>
  <bookViews>
    <workbookView xWindow="80" yWindow="0" windowWidth="25440" windowHeight="14940" tabRatio="338" activeTab="3"/>
  </bookViews>
  <sheets>
    <sheet name="D2-U" sheetId="1" r:id="rId1"/>
    <sheet name="D-B (1)" sheetId="2" r:id="rId2"/>
    <sheet name="D-B (2)" sheetId="5" r:id="rId3"/>
    <sheet name="D-B (3)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H4" i="1"/>
  <c r="B8" i="1"/>
  <c r="D8" i="1"/>
  <c r="E8" i="1"/>
  <c r="F8" i="1"/>
  <c r="G8" i="1"/>
  <c r="H8" i="1"/>
  <c r="B9" i="1"/>
  <c r="D9" i="1"/>
  <c r="E9" i="1"/>
  <c r="F9" i="1"/>
  <c r="G9" i="1"/>
  <c r="H9" i="1"/>
  <c r="B10" i="1"/>
  <c r="D10" i="1"/>
  <c r="E10" i="1"/>
  <c r="F10" i="1"/>
  <c r="G10" i="1"/>
  <c r="H10" i="1"/>
  <c r="B11" i="1"/>
  <c r="D11" i="1"/>
  <c r="E11" i="1"/>
  <c r="F11" i="1"/>
  <c r="G11" i="1"/>
  <c r="H11" i="1"/>
  <c r="B12" i="1"/>
  <c r="D12" i="1"/>
  <c r="E12" i="1"/>
  <c r="F12" i="1"/>
  <c r="G12" i="1"/>
  <c r="H12" i="1"/>
  <c r="B13" i="1"/>
  <c r="D13" i="1"/>
  <c r="E13" i="1"/>
  <c r="F13" i="1"/>
  <c r="G13" i="1"/>
  <c r="H13" i="1"/>
  <c r="B14" i="1"/>
  <c r="D14" i="1"/>
  <c r="E14" i="1"/>
  <c r="F14" i="1"/>
  <c r="G14" i="1"/>
  <c r="H14" i="1"/>
  <c r="B15" i="1"/>
  <c r="D15" i="1"/>
  <c r="E15" i="1"/>
  <c r="F15" i="1"/>
  <c r="G15" i="1"/>
  <c r="H15" i="1"/>
  <c r="B16" i="1"/>
  <c r="D16" i="1"/>
  <c r="E16" i="1"/>
  <c r="F16" i="1"/>
  <c r="G16" i="1"/>
  <c r="H16" i="1"/>
  <c r="B17" i="1"/>
  <c r="D17" i="1"/>
  <c r="E17" i="1"/>
  <c r="F17" i="1"/>
  <c r="G17" i="1"/>
  <c r="H17" i="1"/>
  <c r="B18" i="1"/>
  <c r="D18" i="1"/>
  <c r="E18" i="1"/>
  <c r="F18" i="1"/>
  <c r="G18" i="1"/>
  <c r="H18" i="1"/>
  <c r="B19" i="1"/>
  <c r="D19" i="1"/>
  <c r="E19" i="1"/>
  <c r="F19" i="1"/>
  <c r="G19" i="1"/>
  <c r="H19" i="1"/>
  <c r="B20" i="1"/>
  <c r="D20" i="1"/>
  <c r="E20" i="1"/>
  <c r="F20" i="1"/>
  <c r="G20" i="1"/>
  <c r="H20" i="1"/>
  <c r="B21" i="1"/>
  <c r="D21" i="1"/>
  <c r="E21" i="1"/>
  <c r="F21" i="1"/>
  <c r="G21" i="1"/>
  <c r="H21" i="1"/>
  <c r="B22" i="1"/>
  <c r="D22" i="1"/>
  <c r="E22" i="1"/>
  <c r="F22" i="1"/>
  <c r="G22" i="1"/>
  <c r="H22" i="1"/>
  <c r="B23" i="1"/>
  <c r="D23" i="1"/>
  <c r="E23" i="1"/>
  <c r="F23" i="1"/>
  <c r="G23" i="1"/>
  <c r="H23" i="1"/>
  <c r="B24" i="1"/>
  <c r="D24" i="1"/>
  <c r="E24" i="1"/>
  <c r="F24" i="1"/>
  <c r="G24" i="1"/>
  <c r="H24" i="1"/>
  <c r="B25" i="1"/>
  <c r="D25" i="1"/>
  <c r="E25" i="1"/>
  <c r="F25" i="1"/>
  <c r="G25" i="1"/>
  <c r="H25" i="1"/>
  <c r="B26" i="1"/>
  <c r="D26" i="1"/>
  <c r="E26" i="1"/>
  <c r="F26" i="1"/>
  <c r="G26" i="1"/>
  <c r="H26" i="1"/>
  <c r="B27" i="1"/>
  <c r="D27" i="1"/>
  <c r="E27" i="1"/>
  <c r="F27" i="1"/>
  <c r="G27" i="1"/>
  <c r="H27" i="1"/>
  <c r="B28" i="1"/>
  <c r="D28" i="1"/>
  <c r="E28" i="1"/>
  <c r="F28" i="1"/>
  <c r="G28" i="1"/>
  <c r="H28" i="1"/>
  <c r="B29" i="1"/>
  <c r="D29" i="1"/>
  <c r="E29" i="1"/>
  <c r="F29" i="1"/>
  <c r="G29" i="1"/>
  <c r="H29" i="1"/>
  <c r="B30" i="1"/>
  <c r="D30" i="1"/>
  <c r="E30" i="1"/>
  <c r="F30" i="1"/>
  <c r="G30" i="1"/>
  <c r="H30" i="1"/>
  <c r="B31" i="1"/>
  <c r="D31" i="1"/>
  <c r="E31" i="1"/>
  <c r="F31" i="1"/>
  <c r="G31" i="1"/>
  <c r="H31" i="1"/>
  <c r="B32" i="1"/>
  <c r="D32" i="1"/>
  <c r="E32" i="1"/>
  <c r="F32" i="1"/>
  <c r="G32" i="1"/>
  <c r="H32" i="1"/>
  <c r="B33" i="1"/>
  <c r="D33" i="1"/>
  <c r="E33" i="1"/>
  <c r="F33" i="1"/>
  <c r="G33" i="1"/>
  <c r="H33" i="1"/>
  <c r="B34" i="1"/>
  <c r="D34" i="1"/>
  <c r="E34" i="1"/>
  <c r="F34" i="1"/>
  <c r="G34" i="1"/>
  <c r="H34" i="1"/>
  <c r="B35" i="1"/>
  <c r="D35" i="1"/>
  <c r="E35" i="1"/>
  <c r="F35" i="1"/>
  <c r="G35" i="1"/>
  <c r="H35" i="1"/>
  <c r="B36" i="1"/>
  <c r="D36" i="1"/>
  <c r="E36" i="1"/>
  <c r="F36" i="1"/>
  <c r="G36" i="1"/>
  <c r="H36" i="1"/>
  <c r="B37" i="1"/>
  <c r="D37" i="1"/>
  <c r="E37" i="1"/>
  <c r="F37" i="1"/>
  <c r="G37" i="1"/>
  <c r="H37" i="1"/>
  <c r="B38" i="1"/>
  <c r="D38" i="1"/>
  <c r="E38" i="1"/>
  <c r="F38" i="1"/>
  <c r="G38" i="1"/>
  <c r="H38" i="1"/>
  <c r="B39" i="1"/>
  <c r="D39" i="1"/>
  <c r="E39" i="1"/>
  <c r="F39" i="1"/>
  <c r="G39" i="1"/>
  <c r="H39" i="1"/>
  <c r="B40" i="1"/>
  <c r="D40" i="1"/>
  <c r="E40" i="1"/>
  <c r="F40" i="1"/>
  <c r="G40" i="1"/>
  <c r="H40" i="1"/>
  <c r="G42" i="1"/>
  <c r="H42" i="1"/>
  <c r="G43" i="1"/>
  <c r="H4" i="2"/>
  <c r="B8" i="2"/>
  <c r="D8" i="2"/>
  <c r="E8" i="2"/>
  <c r="F8" i="2"/>
  <c r="G8" i="2"/>
  <c r="H8" i="2"/>
  <c r="B9" i="2"/>
  <c r="D9" i="2"/>
  <c r="E9" i="2"/>
  <c r="F9" i="2"/>
  <c r="G9" i="2"/>
  <c r="H9" i="2"/>
  <c r="B10" i="2"/>
  <c r="D10" i="2"/>
  <c r="E10" i="2"/>
  <c r="F10" i="2"/>
  <c r="G10" i="2"/>
  <c r="H10" i="2"/>
  <c r="B11" i="2"/>
  <c r="D11" i="2"/>
  <c r="E11" i="2"/>
  <c r="F11" i="2"/>
  <c r="G11" i="2"/>
  <c r="H11" i="2"/>
  <c r="B12" i="2"/>
  <c r="D12" i="2"/>
  <c r="E12" i="2"/>
  <c r="F12" i="2"/>
  <c r="G12" i="2"/>
  <c r="H12" i="2"/>
  <c r="B13" i="2"/>
  <c r="D13" i="2"/>
  <c r="E13" i="2"/>
  <c r="F13" i="2"/>
  <c r="G13" i="2"/>
  <c r="H13" i="2"/>
  <c r="B14" i="2"/>
  <c r="D14" i="2"/>
  <c r="E14" i="2"/>
  <c r="F14" i="2"/>
  <c r="G14" i="2"/>
  <c r="H14" i="2"/>
  <c r="B15" i="2"/>
  <c r="D15" i="2"/>
  <c r="E15" i="2"/>
  <c r="F15" i="2"/>
  <c r="G15" i="2"/>
  <c r="H15" i="2"/>
  <c r="B16" i="2"/>
  <c r="D16" i="2"/>
  <c r="E16" i="2"/>
  <c r="F16" i="2"/>
  <c r="G16" i="2"/>
  <c r="H16" i="2"/>
  <c r="B17" i="2"/>
  <c r="D17" i="2"/>
  <c r="E17" i="2"/>
  <c r="F17" i="2"/>
  <c r="G17" i="2"/>
  <c r="H17" i="2"/>
  <c r="B18" i="2"/>
  <c r="D18" i="2"/>
  <c r="E18" i="2"/>
  <c r="F18" i="2"/>
  <c r="G18" i="2"/>
  <c r="H18" i="2"/>
  <c r="B19" i="2"/>
  <c r="D19" i="2"/>
  <c r="E19" i="2"/>
  <c r="F19" i="2"/>
  <c r="G19" i="2"/>
  <c r="H19" i="2"/>
  <c r="B20" i="2"/>
  <c r="D20" i="2"/>
  <c r="E20" i="2"/>
  <c r="F20" i="2"/>
  <c r="G20" i="2"/>
  <c r="H20" i="2"/>
  <c r="B21" i="2"/>
  <c r="D21" i="2"/>
  <c r="E21" i="2"/>
  <c r="F21" i="2"/>
  <c r="G21" i="2"/>
  <c r="H21" i="2"/>
  <c r="G23" i="2"/>
  <c r="H23" i="2"/>
  <c r="G24" i="2"/>
  <c r="H4" i="5"/>
  <c r="B8" i="5"/>
  <c r="D8" i="5"/>
  <c r="E8" i="5"/>
  <c r="F8" i="5"/>
  <c r="G8" i="5"/>
  <c r="H8" i="5"/>
  <c r="B9" i="5"/>
  <c r="D9" i="5"/>
  <c r="E9" i="5"/>
  <c r="F9" i="5"/>
  <c r="G9" i="5"/>
  <c r="H9" i="5"/>
  <c r="B10" i="5"/>
  <c r="D10" i="5"/>
  <c r="E10" i="5"/>
  <c r="F10" i="5"/>
  <c r="G10" i="5"/>
  <c r="H10" i="5"/>
  <c r="B11" i="5"/>
  <c r="D11" i="5"/>
  <c r="E11" i="5"/>
  <c r="F11" i="5"/>
  <c r="G11" i="5"/>
  <c r="H11" i="5"/>
  <c r="B12" i="5"/>
  <c r="D12" i="5"/>
  <c r="E12" i="5"/>
  <c r="F12" i="5"/>
  <c r="G12" i="5"/>
  <c r="H12" i="5"/>
  <c r="B13" i="5"/>
  <c r="D13" i="5"/>
  <c r="E13" i="5"/>
  <c r="F13" i="5"/>
  <c r="G13" i="5"/>
  <c r="H13" i="5"/>
  <c r="B14" i="5"/>
  <c r="D14" i="5"/>
  <c r="E14" i="5"/>
  <c r="F14" i="5"/>
  <c r="G14" i="5"/>
  <c r="H14" i="5"/>
  <c r="B15" i="5"/>
  <c r="D15" i="5"/>
  <c r="E15" i="5"/>
  <c r="F15" i="5"/>
  <c r="G15" i="5"/>
  <c r="H15" i="5"/>
  <c r="B16" i="5"/>
  <c r="D16" i="5"/>
  <c r="E16" i="5"/>
  <c r="F16" i="5"/>
  <c r="G16" i="5"/>
  <c r="H16" i="5"/>
  <c r="B17" i="5"/>
  <c r="D17" i="5"/>
  <c r="E17" i="5"/>
  <c r="F17" i="5"/>
  <c r="G17" i="5"/>
  <c r="H17" i="5"/>
  <c r="B18" i="5"/>
  <c r="D18" i="5"/>
  <c r="E18" i="5"/>
  <c r="F18" i="5"/>
  <c r="G18" i="5"/>
  <c r="H18" i="5"/>
  <c r="B19" i="5"/>
  <c r="D19" i="5"/>
  <c r="E19" i="5"/>
  <c r="F19" i="5"/>
  <c r="G19" i="5"/>
  <c r="H19" i="5"/>
  <c r="B20" i="5"/>
  <c r="D20" i="5"/>
  <c r="E20" i="5"/>
  <c r="F20" i="5"/>
  <c r="G20" i="5"/>
  <c r="H20" i="5"/>
  <c r="B21" i="5"/>
  <c r="D21" i="5"/>
  <c r="E21" i="5"/>
  <c r="F21" i="5"/>
  <c r="G21" i="5"/>
  <c r="H21" i="5"/>
  <c r="G23" i="5"/>
  <c r="H23" i="5"/>
  <c r="G24" i="5"/>
  <c r="H4" i="4"/>
  <c r="B8" i="4"/>
  <c r="D8" i="4"/>
  <c r="E8" i="4"/>
  <c r="F8" i="4"/>
  <c r="G8" i="4"/>
  <c r="H8" i="4"/>
  <c r="B9" i="4"/>
  <c r="D9" i="4"/>
  <c r="E9" i="4"/>
  <c r="F9" i="4"/>
  <c r="G9" i="4"/>
  <c r="H9" i="4"/>
  <c r="B10" i="4"/>
  <c r="D10" i="4"/>
  <c r="E10" i="4"/>
  <c r="F10" i="4"/>
  <c r="G10" i="4"/>
  <c r="H10" i="4"/>
  <c r="B11" i="4"/>
  <c r="D11" i="4"/>
  <c r="E11" i="4"/>
  <c r="F11" i="4"/>
  <c r="G11" i="4"/>
  <c r="H11" i="4"/>
  <c r="B12" i="4"/>
  <c r="D12" i="4"/>
  <c r="E12" i="4"/>
  <c r="F12" i="4"/>
  <c r="G12" i="4"/>
  <c r="H12" i="4"/>
  <c r="B13" i="4"/>
  <c r="D13" i="4"/>
  <c r="E13" i="4"/>
  <c r="F13" i="4"/>
  <c r="G13" i="4"/>
  <c r="H13" i="4"/>
  <c r="B14" i="4"/>
  <c r="D14" i="4"/>
  <c r="E14" i="4"/>
  <c r="F14" i="4"/>
  <c r="G14" i="4"/>
  <c r="H14" i="4"/>
  <c r="B15" i="4"/>
  <c r="D15" i="4"/>
  <c r="E15" i="4"/>
  <c r="F15" i="4"/>
  <c r="G15" i="4"/>
  <c r="H15" i="4"/>
  <c r="G17" i="4"/>
  <c r="H17" i="4"/>
  <c r="G18" i="4"/>
</calcChain>
</file>

<file path=xl/sharedStrings.xml><?xml version="1.0" encoding="utf-8"?>
<sst xmlns="http://schemas.openxmlformats.org/spreadsheetml/2006/main" count="60" uniqueCount="15">
  <si>
    <t>I  (A)</t>
  </si>
  <si>
    <t>±</t>
  </si>
  <si>
    <t>B  (T)</t>
  </si>
  <si>
    <t>U (V)</t>
  </si>
  <si>
    <t>D (m)</t>
  </si>
  <si>
    <t>e/m  (C/kg)</t>
  </si>
  <si>
    <t>moyenne :</t>
  </si>
  <si>
    <t>U  (V)</t>
  </si>
  <si>
    <t>B/I  (T/A)</t>
  </si>
  <si>
    <t>I (A)</t>
  </si>
  <si>
    <t>Quotient  e/m  (D en fonction de 1/B)</t>
  </si>
  <si>
    <t>d'après la pente :</t>
  </si>
  <si>
    <r>
      <t>Quotient  e/m  (D</t>
    </r>
    <r>
      <rPr>
        <vertAlign val="superscript"/>
        <sz val="12"/>
        <rFont val="Textile"/>
      </rPr>
      <t>2</t>
    </r>
    <r>
      <rPr>
        <sz val="12"/>
        <rFont val="Textile"/>
      </rPr>
      <t xml:space="preserve"> en fonction de U)</t>
    </r>
  </si>
  <si>
    <r>
      <t>D</t>
    </r>
    <r>
      <rPr>
        <b/>
        <vertAlign val="superscript"/>
        <sz val="12"/>
        <rFont val="Times New Roman"/>
      </rPr>
      <t>2</t>
    </r>
    <r>
      <rPr>
        <b/>
        <sz val="12"/>
        <rFont val="Times New Roman"/>
      </rPr>
      <t xml:space="preserve">  (m</t>
    </r>
    <r>
      <rPr>
        <b/>
        <vertAlign val="superscript"/>
        <sz val="12"/>
        <rFont val="Times New Roman"/>
      </rPr>
      <t>2</t>
    </r>
    <r>
      <rPr>
        <b/>
        <sz val="12"/>
        <rFont val="Times New Roman"/>
      </rPr>
      <t>)</t>
    </r>
  </si>
  <si>
    <r>
      <t>1/B  (T</t>
    </r>
    <r>
      <rPr>
        <b/>
        <vertAlign val="superscript"/>
        <sz val="12"/>
        <rFont val="Times New Roman"/>
      </rPr>
      <t>-1</t>
    </r>
    <r>
      <rPr>
        <b/>
        <sz val="12"/>
        <rFont val="Times New Roman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</si>
</sst>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0.0E+00"/>
  </numFmts>
  <fonts count="9" x14ac:knownFonts="1">
    <font>
      <sz val="10"/>
      <name val="Helvetica"/>
    </font>
    <font>
      <sz val="10"/>
      <name val="New York"/>
    </font>
    <font>
      <sz val="12"/>
      <name val="New York"/>
    </font>
    <font>
      <sz val="8"/>
      <name val="Helvetica"/>
    </font>
    <font>
      <sz val="12"/>
      <name val="Textile"/>
    </font>
    <font>
      <vertAlign val="superscript"/>
      <sz val="12"/>
      <name val="Textile"/>
    </font>
    <font>
      <b/>
      <sz val="12"/>
      <name val="Times New Roman"/>
    </font>
    <font>
      <b/>
      <vertAlign val="superscript"/>
      <sz val="12"/>
      <name val="Times New Roman"/>
    </font>
    <font>
      <sz val="12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057981079213"/>
          <c:y val="0.0410403035007948"/>
          <c:w val="0.786710343113725"/>
          <c:h val="0.8123562899707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backward val="60.0"/>
            <c:intercept val="0.0"/>
            <c:dispRSqr val="0"/>
            <c:dispEq val="1"/>
            <c:trendlineLbl>
              <c:layout>
                <c:manualLayout>
                  <c:x val="0.0197600779519993"/>
                  <c:y val="0.342614133686441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'D2-U'!$B$8:$B$40</c:f>
                <c:numCache>
                  <c:formatCode>General</c:formatCode>
                  <c:ptCount val="33"/>
                  <c:pt idx="0">
                    <c:v>2.75</c:v>
                  </c:pt>
                  <c:pt idx="1">
                    <c:v>2.8</c:v>
                  </c:pt>
                  <c:pt idx="2">
                    <c:v>2.85</c:v>
                  </c:pt>
                  <c:pt idx="3">
                    <c:v>2.9</c:v>
                  </c:pt>
                  <c:pt idx="4">
                    <c:v>2.95</c:v>
                  </c:pt>
                  <c:pt idx="5">
                    <c:v>3.0</c:v>
                  </c:pt>
                  <c:pt idx="6">
                    <c:v>3.05</c:v>
                  </c:pt>
                  <c:pt idx="7">
                    <c:v>3.1</c:v>
                  </c:pt>
                  <c:pt idx="8">
                    <c:v>3.15</c:v>
                  </c:pt>
                  <c:pt idx="9">
                    <c:v>3.2</c:v>
                  </c:pt>
                  <c:pt idx="10">
                    <c:v>3.25</c:v>
                  </c:pt>
                  <c:pt idx="11">
                    <c:v>3.3</c:v>
                  </c:pt>
                  <c:pt idx="12">
                    <c:v>3.35</c:v>
                  </c:pt>
                  <c:pt idx="13">
                    <c:v>3.4</c:v>
                  </c:pt>
                  <c:pt idx="14">
                    <c:v>3.45</c:v>
                  </c:pt>
                  <c:pt idx="15">
                    <c:v>3.5</c:v>
                  </c:pt>
                  <c:pt idx="16">
                    <c:v>3.55</c:v>
                  </c:pt>
                  <c:pt idx="17">
                    <c:v>3.6</c:v>
                  </c:pt>
                  <c:pt idx="18">
                    <c:v>3.65</c:v>
                  </c:pt>
                  <c:pt idx="19">
                    <c:v>3.7</c:v>
                  </c:pt>
                  <c:pt idx="20">
                    <c:v>3.8</c:v>
                  </c:pt>
                  <c:pt idx="21">
                    <c:v>3.9</c:v>
                  </c:pt>
                  <c:pt idx="22">
                    <c:v>4.0</c:v>
                  </c:pt>
                  <c:pt idx="23">
                    <c:v>4.1</c:v>
                  </c:pt>
                  <c:pt idx="24">
                    <c:v>4.2</c:v>
                  </c:pt>
                  <c:pt idx="25">
                    <c:v>4.300000000000001</c:v>
                  </c:pt>
                  <c:pt idx="26">
                    <c:v>4.4</c:v>
                  </c:pt>
                  <c:pt idx="27">
                    <c:v>4.5</c:v>
                  </c:pt>
                  <c:pt idx="28">
                    <c:v>4.6</c:v>
                  </c:pt>
                  <c:pt idx="29">
                    <c:v>4.7</c:v>
                  </c:pt>
                  <c:pt idx="30">
                    <c:v>4.800000000000001</c:v>
                  </c:pt>
                  <c:pt idx="31">
                    <c:v>4.9</c:v>
                  </c:pt>
                  <c:pt idx="32">
                    <c:v>5.0</c:v>
                  </c:pt>
                </c:numCache>
              </c:numRef>
            </c:plus>
            <c:minus>
              <c:numRef>
                <c:f>'D2-U'!$B$8:$B$40</c:f>
                <c:numCache>
                  <c:formatCode>General</c:formatCode>
                  <c:ptCount val="33"/>
                  <c:pt idx="0">
                    <c:v>2.75</c:v>
                  </c:pt>
                  <c:pt idx="1">
                    <c:v>2.8</c:v>
                  </c:pt>
                  <c:pt idx="2">
                    <c:v>2.85</c:v>
                  </c:pt>
                  <c:pt idx="3">
                    <c:v>2.9</c:v>
                  </c:pt>
                  <c:pt idx="4">
                    <c:v>2.95</c:v>
                  </c:pt>
                  <c:pt idx="5">
                    <c:v>3.0</c:v>
                  </c:pt>
                  <c:pt idx="6">
                    <c:v>3.05</c:v>
                  </c:pt>
                  <c:pt idx="7">
                    <c:v>3.1</c:v>
                  </c:pt>
                  <c:pt idx="8">
                    <c:v>3.15</c:v>
                  </c:pt>
                  <c:pt idx="9">
                    <c:v>3.2</c:v>
                  </c:pt>
                  <c:pt idx="10">
                    <c:v>3.25</c:v>
                  </c:pt>
                  <c:pt idx="11">
                    <c:v>3.3</c:v>
                  </c:pt>
                  <c:pt idx="12">
                    <c:v>3.35</c:v>
                  </c:pt>
                  <c:pt idx="13">
                    <c:v>3.4</c:v>
                  </c:pt>
                  <c:pt idx="14">
                    <c:v>3.45</c:v>
                  </c:pt>
                  <c:pt idx="15">
                    <c:v>3.5</c:v>
                  </c:pt>
                  <c:pt idx="16">
                    <c:v>3.55</c:v>
                  </c:pt>
                  <c:pt idx="17">
                    <c:v>3.6</c:v>
                  </c:pt>
                  <c:pt idx="18">
                    <c:v>3.65</c:v>
                  </c:pt>
                  <c:pt idx="19">
                    <c:v>3.7</c:v>
                  </c:pt>
                  <c:pt idx="20">
                    <c:v>3.8</c:v>
                  </c:pt>
                  <c:pt idx="21">
                    <c:v>3.9</c:v>
                  </c:pt>
                  <c:pt idx="22">
                    <c:v>4.0</c:v>
                  </c:pt>
                  <c:pt idx="23">
                    <c:v>4.1</c:v>
                  </c:pt>
                  <c:pt idx="24">
                    <c:v>4.2</c:v>
                  </c:pt>
                  <c:pt idx="25">
                    <c:v>4.300000000000001</c:v>
                  </c:pt>
                  <c:pt idx="26">
                    <c:v>4.4</c:v>
                  </c:pt>
                  <c:pt idx="27">
                    <c:v>4.5</c:v>
                  </c:pt>
                  <c:pt idx="28">
                    <c:v>4.6</c:v>
                  </c:pt>
                  <c:pt idx="29">
                    <c:v>4.7</c:v>
                  </c:pt>
                  <c:pt idx="30">
                    <c:v>4.800000000000001</c:v>
                  </c:pt>
                  <c:pt idx="31">
                    <c:v>4.9</c:v>
                  </c:pt>
                  <c:pt idx="32">
                    <c:v>5.0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'D2-U'!$F$8:$F$40</c:f>
                <c:numCache>
                  <c:formatCode>General</c:formatCode>
                  <c:ptCount val="33"/>
                  <c:pt idx="0">
                    <c:v>0.00036064</c:v>
                  </c:pt>
                  <c:pt idx="1">
                    <c:v>0.00043036</c:v>
                  </c:pt>
                  <c:pt idx="2">
                    <c:v>0.00039004</c:v>
                  </c:pt>
                  <c:pt idx="3">
                    <c:v>0.00041004</c:v>
                  </c:pt>
                  <c:pt idx="4">
                    <c:v>0.00048256</c:v>
                  </c:pt>
                  <c:pt idx="5">
                    <c:v>0.00047196</c:v>
                  </c:pt>
                  <c:pt idx="6">
                    <c:v>0.00047196</c:v>
                  </c:pt>
                  <c:pt idx="7">
                    <c:v>0.00048256</c:v>
                  </c:pt>
                  <c:pt idx="8">
                    <c:v>0.00048256</c:v>
                  </c:pt>
                  <c:pt idx="9">
                    <c:v>0.000559</c:v>
                  </c:pt>
                  <c:pt idx="10">
                    <c:v>0.00053676</c:v>
                  </c:pt>
                  <c:pt idx="11">
                    <c:v>0.00054784</c:v>
                  </c:pt>
                  <c:pt idx="12">
                    <c:v>0.000559</c:v>
                  </c:pt>
                  <c:pt idx="13">
                    <c:v>0.00058156</c:v>
                  </c:pt>
                  <c:pt idx="14">
                    <c:v>0.00060444</c:v>
                  </c:pt>
                  <c:pt idx="15">
                    <c:v>0.00063936</c:v>
                  </c:pt>
                  <c:pt idx="16">
                    <c:v>0.00063936</c:v>
                  </c:pt>
                  <c:pt idx="17">
                    <c:v>0.00063936</c:v>
                  </c:pt>
                  <c:pt idx="18">
                    <c:v>0.00065116</c:v>
                  </c:pt>
                  <c:pt idx="19">
                    <c:v>0.00065116</c:v>
                  </c:pt>
                  <c:pt idx="20">
                    <c:v>0.00068704</c:v>
                  </c:pt>
                  <c:pt idx="21">
                    <c:v>0.00069916</c:v>
                  </c:pt>
                  <c:pt idx="22">
                    <c:v>0.00074844</c:v>
                  </c:pt>
                  <c:pt idx="23">
                    <c:v>0.00074844</c:v>
                  </c:pt>
                  <c:pt idx="24">
                    <c:v>0.00077356</c:v>
                  </c:pt>
                  <c:pt idx="25">
                    <c:v>0.00082476</c:v>
                  </c:pt>
                  <c:pt idx="26">
                    <c:v>0.00081184</c:v>
                  </c:pt>
                  <c:pt idx="27">
                    <c:v>0.00089056</c:v>
                  </c:pt>
                  <c:pt idx="28">
                    <c:v>0.00085084</c:v>
                  </c:pt>
                  <c:pt idx="29">
                    <c:v>0.00091744</c:v>
                  </c:pt>
                  <c:pt idx="30">
                    <c:v>0.000931</c:v>
                  </c:pt>
                  <c:pt idx="31">
                    <c:v>0.000931</c:v>
                  </c:pt>
                  <c:pt idx="32">
                    <c:v>0.00101404</c:v>
                  </c:pt>
                </c:numCache>
              </c:numRef>
            </c:plus>
            <c:minus>
              <c:numRef>
                <c:f>'D2-U'!$F$8:$F$40</c:f>
                <c:numCache>
                  <c:formatCode>General</c:formatCode>
                  <c:ptCount val="33"/>
                  <c:pt idx="0">
                    <c:v>0.00036064</c:v>
                  </c:pt>
                  <c:pt idx="1">
                    <c:v>0.00043036</c:v>
                  </c:pt>
                  <c:pt idx="2">
                    <c:v>0.00039004</c:v>
                  </c:pt>
                  <c:pt idx="3">
                    <c:v>0.00041004</c:v>
                  </c:pt>
                  <c:pt idx="4">
                    <c:v>0.00048256</c:v>
                  </c:pt>
                  <c:pt idx="5">
                    <c:v>0.00047196</c:v>
                  </c:pt>
                  <c:pt idx="6">
                    <c:v>0.00047196</c:v>
                  </c:pt>
                  <c:pt idx="7">
                    <c:v>0.00048256</c:v>
                  </c:pt>
                  <c:pt idx="8">
                    <c:v>0.00048256</c:v>
                  </c:pt>
                  <c:pt idx="9">
                    <c:v>0.000559</c:v>
                  </c:pt>
                  <c:pt idx="10">
                    <c:v>0.00053676</c:v>
                  </c:pt>
                  <c:pt idx="11">
                    <c:v>0.00054784</c:v>
                  </c:pt>
                  <c:pt idx="12">
                    <c:v>0.000559</c:v>
                  </c:pt>
                  <c:pt idx="13">
                    <c:v>0.00058156</c:v>
                  </c:pt>
                  <c:pt idx="14">
                    <c:v>0.00060444</c:v>
                  </c:pt>
                  <c:pt idx="15">
                    <c:v>0.00063936</c:v>
                  </c:pt>
                  <c:pt idx="16">
                    <c:v>0.00063936</c:v>
                  </c:pt>
                  <c:pt idx="17">
                    <c:v>0.00063936</c:v>
                  </c:pt>
                  <c:pt idx="18">
                    <c:v>0.00065116</c:v>
                  </c:pt>
                  <c:pt idx="19">
                    <c:v>0.00065116</c:v>
                  </c:pt>
                  <c:pt idx="20">
                    <c:v>0.00068704</c:v>
                  </c:pt>
                  <c:pt idx="21">
                    <c:v>0.00069916</c:v>
                  </c:pt>
                  <c:pt idx="22">
                    <c:v>0.00074844</c:v>
                  </c:pt>
                  <c:pt idx="23">
                    <c:v>0.00074844</c:v>
                  </c:pt>
                  <c:pt idx="24">
                    <c:v>0.00077356</c:v>
                  </c:pt>
                  <c:pt idx="25">
                    <c:v>0.00082476</c:v>
                  </c:pt>
                  <c:pt idx="26">
                    <c:v>0.00081184</c:v>
                  </c:pt>
                  <c:pt idx="27">
                    <c:v>0.00089056</c:v>
                  </c:pt>
                  <c:pt idx="28">
                    <c:v>0.00085084</c:v>
                  </c:pt>
                  <c:pt idx="29">
                    <c:v>0.00091744</c:v>
                  </c:pt>
                  <c:pt idx="30">
                    <c:v>0.000931</c:v>
                  </c:pt>
                  <c:pt idx="31">
                    <c:v>0.000931</c:v>
                  </c:pt>
                  <c:pt idx="32">
                    <c:v>0.00101404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'D2-U'!$A$8:$A$40</c:f>
              <c:numCache>
                <c:formatCode>General</c:formatCode>
                <c:ptCount val="33"/>
                <c:pt idx="0">
                  <c:v>75.0</c:v>
                </c:pt>
                <c:pt idx="1">
                  <c:v>80.0</c:v>
                </c:pt>
                <c:pt idx="2">
                  <c:v>85.0</c:v>
                </c:pt>
                <c:pt idx="3">
                  <c:v>90.0</c:v>
                </c:pt>
                <c:pt idx="4">
                  <c:v>95.0</c:v>
                </c:pt>
                <c:pt idx="5">
                  <c:v>100.0</c:v>
                </c:pt>
                <c:pt idx="6">
                  <c:v>105.0</c:v>
                </c:pt>
                <c:pt idx="7">
                  <c:v>110.0</c:v>
                </c:pt>
                <c:pt idx="8">
                  <c:v>115.0</c:v>
                </c:pt>
                <c:pt idx="9">
                  <c:v>120.0</c:v>
                </c:pt>
                <c:pt idx="10">
                  <c:v>125.0</c:v>
                </c:pt>
                <c:pt idx="11">
                  <c:v>130.0</c:v>
                </c:pt>
                <c:pt idx="12">
                  <c:v>135.0</c:v>
                </c:pt>
                <c:pt idx="13">
                  <c:v>140.0</c:v>
                </c:pt>
                <c:pt idx="14">
                  <c:v>145.0</c:v>
                </c:pt>
                <c:pt idx="15">
                  <c:v>150.0</c:v>
                </c:pt>
                <c:pt idx="16">
                  <c:v>155.0</c:v>
                </c:pt>
                <c:pt idx="17">
                  <c:v>160.0</c:v>
                </c:pt>
                <c:pt idx="18">
                  <c:v>165.0</c:v>
                </c:pt>
                <c:pt idx="19">
                  <c:v>170.0</c:v>
                </c:pt>
                <c:pt idx="20">
                  <c:v>180.0</c:v>
                </c:pt>
                <c:pt idx="21">
                  <c:v>190.0</c:v>
                </c:pt>
                <c:pt idx="22">
                  <c:v>200.0</c:v>
                </c:pt>
                <c:pt idx="23">
                  <c:v>210.0</c:v>
                </c:pt>
                <c:pt idx="24">
                  <c:v>220.0</c:v>
                </c:pt>
                <c:pt idx="25">
                  <c:v>230.0</c:v>
                </c:pt>
                <c:pt idx="26">
                  <c:v>240.0</c:v>
                </c:pt>
                <c:pt idx="27">
                  <c:v>250.0</c:v>
                </c:pt>
                <c:pt idx="28">
                  <c:v>260.0</c:v>
                </c:pt>
                <c:pt idx="29">
                  <c:v>270.0</c:v>
                </c:pt>
                <c:pt idx="30">
                  <c:v>280.0</c:v>
                </c:pt>
                <c:pt idx="31">
                  <c:v>290.0</c:v>
                </c:pt>
                <c:pt idx="32">
                  <c:v>300.0</c:v>
                </c:pt>
              </c:numCache>
            </c:numRef>
          </c:xVal>
          <c:yVal>
            <c:numRef>
              <c:f>'D2-U'!$E$8:$E$40</c:f>
              <c:numCache>
                <c:formatCode>0.00E+00</c:formatCode>
                <c:ptCount val="33"/>
                <c:pt idx="0">
                  <c:v>0.002116</c:v>
                </c:pt>
                <c:pt idx="1">
                  <c:v>0.002809</c:v>
                </c:pt>
                <c:pt idx="2">
                  <c:v>0.002401</c:v>
                </c:pt>
                <c:pt idx="3">
                  <c:v>0.002601</c:v>
                </c:pt>
                <c:pt idx="4">
                  <c:v>0.003364</c:v>
                </c:pt>
                <c:pt idx="5">
                  <c:v>0.003249</c:v>
                </c:pt>
                <c:pt idx="6">
                  <c:v>0.003249</c:v>
                </c:pt>
                <c:pt idx="7">
                  <c:v>0.003364</c:v>
                </c:pt>
                <c:pt idx="8">
                  <c:v>0.003364</c:v>
                </c:pt>
                <c:pt idx="9">
                  <c:v>0.004225</c:v>
                </c:pt>
                <c:pt idx="10">
                  <c:v>0.003969</c:v>
                </c:pt>
                <c:pt idx="11">
                  <c:v>0.004096</c:v>
                </c:pt>
                <c:pt idx="12">
                  <c:v>0.004225</c:v>
                </c:pt>
                <c:pt idx="13">
                  <c:v>0.004489</c:v>
                </c:pt>
                <c:pt idx="14">
                  <c:v>0.004761</c:v>
                </c:pt>
                <c:pt idx="15">
                  <c:v>0.005184</c:v>
                </c:pt>
                <c:pt idx="16">
                  <c:v>0.005184</c:v>
                </c:pt>
                <c:pt idx="17">
                  <c:v>0.005184</c:v>
                </c:pt>
                <c:pt idx="18">
                  <c:v>0.005329</c:v>
                </c:pt>
                <c:pt idx="19">
                  <c:v>0.005329</c:v>
                </c:pt>
                <c:pt idx="20">
                  <c:v>0.005776</c:v>
                </c:pt>
                <c:pt idx="21">
                  <c:v>0.005929</c:v>
                </c:pt>
                <c:pt idx="22">
                  <c:v>0.006561</c:v>
                </c:pt>
                <c:pt idx="23">
                  <c:v>0.006561</c:v>
                </c:pt>
                <c:pt idx="24">
                  <c:v>0.006889</c:v>
                </c:pt>
                <c:pt idx="25">
                  <c:v>0.007569</c:v>
                </c:pt>
                <c:pt idx="26">
                  <c:v>0.007396</c:v>
                </c:pt>
                <c:pt idx="27">
                  <c:v>0.008464</c:v>
                </c:pt>
                <c:pt idx="28">
                  <c:v>0.007921</c:v>
                </c:pt>
                <c:pt idx="29">
                  <c:v>0.008836</c:v>
                </c:pt>
                <c:pt idx="30">
                  <c:v>0.009025</c:v>
                </c:pt>
                <c:pt idx="31">
                  <c:v>0.009025</c:v>
                </c:pt>
                <c:pt idx="32">
                  <c:v>0.010201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66376"/>
        <c:axId val="2048473000"/>
      </c:scatterChart>
      <c:valAx>
        <c:axId val="2048466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>
                    <a:latin typeface="Cambria Math"/>
                    <a:cs typeface="Cambria Math"/>
                  </a:defRPr>
                </a:pPr>
                <a:r>
                  <a:rPr lang="fr-FR" sz="1800" b="1" i="1">
                    <a:latin typeface="Cambria Math"/>
                    <a:cs typeface="Cambria Math"/>
                  </a:rPr>
                  <a:t>U</a:t>
                </a:r>
                <a:r>
                  <a:rPr lang="fr-FR" sz="1800" b="1">
                    <a:latin typeface="Cambria Math"/>
                    <a:cs typeface="Cambria Math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493469639252292"/>
              <c:y val="0.9120302853868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48473000"/>
        <c:crosses val="autoZero"/>
        <c:crossBetween val="midCat"/>
      </c:valAx>
      <c:valAx>
        <c:axId val="2048473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>
                    <a:latin typeface="Cambria Math"/>
                    <a:cs typeface="Cambria Math"/>
                  </a:defRPr>
                </a:pPr>
                <a:r>
                  <a:rPr lang="fr-FR" sz="1800" b="1" i="1">
                    <a:latin typeface="Cambria Math"/>
                    <a:cs typeface="Cambria Math"/>
                  </a:rPr>
                  <a:t>D</a:t>
                </a:r>
                <a:r>
                  <a:rPr lang="fr-FR" sz="1800" b="1" i="1" baseline="30000">
                    <a:latin typeface="Cambria Math"/>
                    <a:cs typeface="Cambria Math"/>
                  </a:rPr>
                  <a:t>2</a:t>
                </a:r>
                <a:r>
                  <a:rPr lang="fr-FR" sz="1800" b="1">
                    <a:latin typeface="Cambria Math"/>
                    <a:cs typeface="Cambria Math"/>
                  </a:rPr>
                  <a:t>  (m</a:t>
                </a:r>
                <a:r>
                  <a:rPr lang="fr-FR" sz="1800" b="1" baseline="30000">
                    <a:latin typeface="Cambria Math"/>
                    <a:cs typeface="Cambria Math"/>
                  </a:rPr>
                  <a:t>2 </a:t>
                </a:r>
                <a:r>
                  <a:rPr lang="fr-FR" sz="1800" b="1">
                    <a:latin typeface="Cambria Math"/>
                    <a:cs typeface="Cambria Math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0640031863721315"/>
              <c:y val="0.34604104284499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/>
            </a:pPr>
            <a:endParaRPr lang="fr-FR"/>
          </a:p>
        </c:txPr>
        <c:crossAx val="2048466376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203786725811"/>
          <c:y val="0.0422219176716834"/>
          <c:w val="0.783603462366605"/>
          <c:h val="0.82057315027077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backward val="800.0"/>
            <c:intercept val="0.0"/>
            <c:dispRSqr val="0"/>
            <c:dispEq val="1"/>
            <c:trendlineLbl>
              <c:layout>
                <c:manualLayout>
                  <c:x val="-0.340865765724375"/>
                  <c:y val="0.0571009405308737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'D-B (1)'!$F$8:$F$21</c:f>
                <c:numCache>
                  <c:formatCode>General</c:formatCode>
                  <c:ptCount val="14"/>
                  <c:pt idx="0">
                    <c:v>62.67806267806267</c:v>
                  </c:pt>
                  <c:pt idx="1">
                    <c:v>66.16055367541694</c:v>
                  </c:pt>
                  <c:pt idx="2">
                    <c:v>69.98953427524857</c:v>
                  </c:pt>
                  <c:pt idx="3">
                    <c:v>74.21476557279025</c:v>
                  </c:pt>
                  <c:pt idx="4">
                    <c:v>78.89546351084813</c:v>
                  </c:pt>
                  <c:pt idx="5">
                    <c:v>84.10256410256409</c:v>
                  </c:pt>
                  <c:pt idx="6">
                    <c:v>89.92165242165242</c:v>
                  </c:pt>
                  <c:pt idx="7">
                    <c:v>103.835558381013</c:v>
                  </c:pt>
                  <c:pt idx="8">
                    <c:v>121.7948717948718</c:v>
                  </c:pt>
                  <c:pt idx="9">
                    <c:v>132.82193337595</c:v>
                  </c:pt>
                  <c:pt idx="10">
                    <c:v>145.6157011712567</c:v>
                  </c:pt>
                  <c:pt idx="11">
                    <c:v>160.5891225268388</c:v>
                  </c:pt>
                  <c:pt idx="12">
                    <c:v>178.2852564102564</c:v>
                  </c:pt>
                  <c:pt idx="13">
                    <c:v>199.4301994301994</c:v>
                  </c:pt>
                </c:numCache>
              </c:numRef>
            </c:plus>
            <c:minus>
              <c:numRef>
                <c:f>'D-B (1)'!$F$8:$F$21</c:f>
                <c:numCache>
                  <c:formatCode>General</c:formatCode>
                  <c:ptCount val="14"/>
                  <c:pt idx="0">
                    <c:v>62.67806267806267</c:v>
                  </c:pt>
                  <c:pt idx="1">
                    <c:v>66.16055367541694</c:v>
                  </c:pt>
                  <c:pt idx="2">
                    <c:v>69.98953427524857</c:v>
                  </c:pt>
                  <c:pt idx="3">
                    <c:v>74.21476557279025</c:v>
                  </c:pt>
                  <c:pt idx="4">
                    <c:v>78.89546351084813</c:v>
                  </c:pt>
                  <c:pt idx="5">
                    <c:v>84.10256410256409</c:v>
                  </c:pt>
                  <c:pt idx="6">
                    <c:v>89.92165242165242</c:v>
                  </c:pt>
                  <c:pt idx="7">
                    <c:v>103.835558381013</c:v>
                  </c:pt>
                  <c:pt idx="8">
                    <c:v>121.7948717948718</c:v>
                  </c:pt>
                  <c:pt idx="9">
                    <c:v>132.82193337595</c:v>
                  </c:pt>
                  <c:pt idx="10">
                    <c:v>145.6157011712567</c:v>
                  </c:pt>
                  <c:pt idx="11">
                    <c:v>160.5891225268388</c:v>
                  </c:pt>
                  <c:pt idx="12">
                    <c:v>178.2852564102564</c:v>
                  </c:pt>
                  <c:pt idx="13">
                    <c:v>199.4301994301994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'D-B (1)'!$D$8:$D$21</c:f>
                <c:numCache>
                  <c:formatCode>General</c:formatCode>
                  <c:ptCount val="14"/>
                  <c:pt idx="0">
                    <c:v>0.00392</c:v>
                  </c:pt>
                  <c:pt idx="1">
                    <c:v>0.00392</c:v>
                  </c:pt>
                  <c:pt idx="2">
                    <c:v>0.00406</c:v>
                  </c:pt>
                  <c:pt idx="3">
                    <c:v>0.00398</c:v>
                  </c:pt>
                  <c:pt idx="4">
                    <c:v>0.00414</c:v>
                  </c:pt>
                  <c:pt idx="5">
                    <c:v>0.00404</c:v>
                  </c:pt>
                  <c:pt idx="6">
                    <c:v>0.00422</c:v>
                  </c:pt>
                  <c:pt idx="7">
                    <c:v>0.00432</c:v>
                  </c:pt>
                  <c:pt idx="8">
                    <c:v>0.0044</c:v>
                  </c:pt>
                  <c:pt idx="9">
                    <c:v>0.00432</c:v>
                  </c:pt>
                  <c:pt idx="10">
                    <c:v>0.00444</c:v>
                  </c:pt>
                  <c:pt idx="11">
                    <c:v>0.00446</c:v>
                  </c:pt>
                  <c:pt idx="12">
                    <c:v>0.00462</c:v>
                  </c:pt>
                  <c:pt idx="13">
                    <c:v>0.00456</c:v>
                  </c:pt>
                </c:numCache>
              </c:numRef>
            </c:plus>
            <c:minus>
              <c:numRef>
                <c:f>'D-B (1)'!$D$8:$D$21</c:f>
                <c:numCache>
                  <c:formatCode>General</c:formatCode>
                  <c:ptCount val="14"/>
                  <c:pt idx="0">
                    <c:v>0.00392</c:v>
                  </c:pt>
                  <c:pt idx="1">
                    <c:v>0.00392</c:v>
                  </c:pt>
                  <c:pt idx="2">
                    <c:v>0.00406</c:v>
                  </c:pt>
                  <c:pt idx="3">
                    <c:v>0.00398</c:v>
                  </c:pt>
                  <c:pt idx="4">
                    <c:v>0.00414</c:v>
                  </c:pt>
                  <c:pt idx="5">
                    <c:v>0.00404</c:v>
                  </c:pt>
                  <c:pt idx="6">
                    <c:v>0.00422</c:v>
                  </c:pt>
                  <c:pt idx="7">
                    <c:v>0.00432</c:v>
                  </c:pt>
                  <c:pt idx="8">
                    <c:v>0.0044</c:v>
                  </c:pt>
                  <c:pt idx="9">
                    <c:v>0.00432</c:v>
                  </c:pt>
                  <c:pt idx="10">
                    <c:v>0.00444</c:v>
                  </c:pt>
                  <c:pt idx="11">
                    <c:v>0.00446</c:v>
                  </c:pt>
                  <c:pt idx="12">
                    <c:v>0.00462</c:v>
                  </c:pt>
                  <c:pt idx="13">
                    <c:v>0.00456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'D-B (1)'!$E$8:$E$21</c:f>
              <c:numCache>
                <c:formatCode>0.00E+00</c:formatCode>
                <c:ptCount val="14"/>
                <c:pt idx="0">
                  <c:v>854.7008547008546</c:v>
                </c:pt>
                <c:pt idx="1">
                  <c:v>884.1732979664014</c:v>
                </c:pt>
                <c:pt idx="2">
                  <c:v>915.7509157509159</c:v>
                </c:pt>
                <c:pt idx="3">
                  <c:v>949.6676163342829</c:v>
                </c:pt>
                <c:pt idx="4">
                  <c:v>986.1932938856016</c:v>
                </c:pt>
                <c:pt idx="5">
                  <c:v>1025.641025641026</c:v>
                </c:pt>
                <c:pt idx="6">
                  <c:v>1068.376068376068</c:v>
                </c:pt>
                <c:pt idx="7">
                  <c:v>1165.501165501165</c:v>
                </c:pt>
                <c:pt idx="8">
                  <c:v>1282.051282051282</c:v>
                </c:pt>
                <c:pt idx="9">
                  <c:v>1349.52766531714</c:v>
                </c:pt>
                <c:pt idx="10">
                  <c:v>1424.501424501424</c:v>
                </c:pt>
                <c:pt idx="11">
                  <c:v>1508.295625942685</c:v>
                </c:pt>
                <c:pt idx="12">
                  <c:v>1602.564102564103</c:v>
                </c:pt>
                <c:pt idx="13">
                  <c:v>1709.40170940171</c:v>
                </c:pt>
              </c:numCache>
            </c:numRef>
          </c:xVal>
          <c:yVal>
            <c:numRef>
              <c:f>'D-B (1)'!$C$8:$C$21</c:f>
              <c:numCache>
                <c:formatCode>General</c:formatCode>
                <c:ptCount val="14"/>
                <c:pt idx="0">
                  <c:v>0.046</c:v>
                </c:pt>
                <c:pt idx="1">
                  <c:v>0.046</c:v>
                </c:pt>
                <c:pt idx="2">
                  <c:v>0.053</c:v>
                </c:pt>
                <c:pt idx="3">
                  <c:v>0.049</c:v>
                </c:pt>
                <c:pt idx="4">
                  <c:v>0.057</c:v>
                </c:pt>
                <c:pt idx="5">
                  <c:v>0.052</c:v>
                </c:pt>
                <c:pt idx="6">
                  <c:v>0.061</c:v>
                </c:pt>
                <c:pt idx="7">
                  <c:v>0.066</c:v>
                </c:pt>
                <c:pt idx="8">
                  <c:v>0.07</c:v>
                </c:pt>
                <c:pt idx="9">
                  <c:v>0.066</c:v>
                </c:pt>
                <c:pt idx="10">
                  <c:v>0.072</c:v>
                </c:pt>
                <c:pt idx="11">
                  <c:v>0.073</c:v>
                </c:pt>
                <c:pt idx="12">
                  <c:v>0.081</c:v>
                </c:pt>
                <c:pt idx="13">
                  <c:v>0.078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102360"/>
        <c:axId val="2049110056"/>
      </c:scatterChart>
      <c:valAx>
        <c:axId val="2049102360"/>
        <c:scaling>
          <c:orientation val="minMax"/>
          <c:max val="20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defRPr>
                </a:pP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1/</a:t>
                </a:r>
                <a:r>
                  <a:rPr lang="fr-FR" sz="1800" b="1" i="1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B</a:t>
                </a: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  (T</a:t>
                </a:r>
                <a:r>
                  <a:rPr lang="fr-FR" sz="1800" b="1" i="0" u="none" strike="noStrike" baseline="3000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-1</a:t>
                </a: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72636241842251"/>
              <c:y val="0.9182069877130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49110056"/>
        <c:crosses val="autoZero"/>
        <c:crossBetween val="midCat"/>
      </c:valAx>
      <c:valAx>
        <c:axId val="2049110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defRPr>
                </a:pPr>
                <a:r>
                  <a:rPr lang="fr-FR" sz="1800" i="1">
                    <a:latin typeface="Cambria Math"/>
                    <a:cs typeface="Cambria Math"/>
                  </a:rPr>
                  <a:t>D</a:t>
                </a:r>
                <a:r>
                  <a:rPr lang="fr-FR" sz="1800">
                    <a:latin typeface="Cambria Math"/>
                    <a:cs typeface="Cambria Math"/>
                  </a:rPr>
                  <a:t>  (m)</a:t>
                </a:r>
              </a:p>
            </c:rich>
          </c:tx>
          <c:layout>
            <c:manualLayout>
              <c:xMode val="edge"/>
              <c:yMode val="edge"/>
              <c:x val="0.00489316642305939"/>
              <c:y val="0.38523165221435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49102360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400953433096"/>
          <c:y val="0.0476219722931249"/>
          <c:w val="0.7885872297637"/>
          <c:h val="0.82274199794301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backward val="800.0"/>
            <c:intercept val="0.0"/>
            <c:dispRSqr val="0"/>
            <c:dispEq val="1"/>
            <c:trendlineLbl>
              <c:layout>
                <c:manualLayout>
                  <c:x val="-0.256794046994793"/>
                  <c:y val="0.0810747553526374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'D-B (2)'!$F$8:$F$21</c:f>
                <c:numCache>
                  <c:formatCode>General</c:formatCode>
                  <c:ptCount val="14"/>
                  <c:pt idx="0">
                    <c:v>62.67806267806267</c:v>
                  </c:pt>
                  <c:pt idx="1">
                    <c:v>66.16055367541694</c:v>
                  </c:pt>
                  <c:pt idx="2">
                    <c:v>69.98953427524857</c:v>
                  </c:pt>
                  <c:pt idx="3">
                    <c:v>74.21476557279025</c:v>
                  </c:pt>
                  <c:pt idx="4">
                    <c:v>78.89546351084813</c:v>
                  </c:pt>
                  <c:pt idx="5">
                    <c:v>84.10256410256409</c:v>
                  </c:pt>
                  <c:pt idx="6">
                    <c:v>89.92165242165242</c:v>
                  </c:pt>
                  <c:pt idx="7">
                    <c:v>96.45678832824393</c:v>
                  </c:pt>
                  <c:pt idx="8">
                    <c:v>103.835558381013</c:v>
                  </c:pt>
                  <c:pt idx="9">
                    <c:v>112.2158265015408</c:v>
                  </c:pt>
                  <c:pt idx="10">
                    <c:v>121.7948717948718</c:v>
                  </c:pt>
                  <c:pt idx="11">
                    <c:v>132.82193337595</c:v>
                  </c:pt>
                  <c:pt idx="12">
                    <c:v>145.6157011712567</c:v>
                  </c:pt>
                  <c:pt idx="13">
                    <c:v>160.5891225268388</c:v>
                  </c:pt>
                </c:numCache>
              </c:numRef>
            </c:plus>
            <c:minus>
              <c:numRef>
                <c:f>'D-B (2)'!$F$8:$F$21</c:f>
                <c:numCache>
                  <c:formatCode>General</c:formatCode>
                  <c:ptCount val="14"/>
                  <c:pt idx="0">
                    <c:v>62.67806267806267</c:v>
                  </c:pt>
                  <c:pt idx="1">
                    <c:v>66.16055367541694</c:v>
                  </c:pt>
                  <c:pt idx="2">
                    <c:v>69.98953427524857</c:v>
                  </c:pt>
                  <c:pt idx="3">
                    <c:v>74.21476557279025</c:v>
                  </c:pt>
                  <c:pt idx="4">
                    <c:v>78.89546351084813</c:v>
                  </c:pt>
                  <c:pt idx="5">
                    <c:v>84.10256410256409</c:v>
                  </c:pt>
                  <c:pt idx="6">
                    <c:v>89.92165242165242</c:v>
                  </c:pt>
                  <c:pt idx="7">
                    <c:v>96.45678832824393</c:v>
                  </c:pt>
                  <c:pt idx="8">
                    <c:v>103.835558381013</c:v>
                  </c:pt>
                  <c:pt idx="9">
                    <c:v>112.2158265015408</c:v>
                  </c:pt>
                  <c:pt idx="10">
                    <c:v>121.7948717948718</c:v>
                  </c:pt>
                  <c:pt idx="11">
                    <c:v>132.82193337595</c:v>
                  </c:pt>
                  <c:pt idx="12">
                    <c:v>145.6157011712567</c:v>
                  </c:pt>
                  <c:pt idx="13">
                    <c:v>160.5891225268388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'D-B (2)'!$D$8:$D$21</c:f>
                <c:numCache>
                  <c:formatCode>General</c:formatCode>
                  <c:ptCount val="14"/>
                  <c:pt idx="0">
                    <c:v>0.00406</c:v>
                  </c:pt>
                  <c:pt idx="1">
                    <c:v>0.00412</c:v>
                  </c:pt>
                  <c:pt idx="2">
                    <c:v>0.00414</c:v>
                  </c:pt>
                  <c:pt idx="3">
                    <c:v>0.00414</c:v>
                  </c:pt>
                  <c:pt idx="4">
                    <c:v>0.00422</c:v>
                  </c:pt>
                  <c:pt idx="5">
                    <c:v>0.00428</c:v>
                  </c:pt>
                  <c:pt idx="6">
                    <c:v>0.00432</c:v>
                  </c:pt>
                  <c:pt idx="7">
                    <c:v>0.00436</c:v>
                  </c:pt>
                  <c:pt idx="8">
                    <c:v>0.00448</c:v>
                  </c:pt>
                  <c:pt idx="9">
                    <c:v>0.00446</c:v>
                  </c:pt>
                  <c:pt idx="10">
                    <c:v>0.0045</c:v>
                  </c:pt>
                  <c:pt idx="11">
                    <c:v>0.00458</c:v>
                  </c:pt>
                  <c:pt idx="12">
                    <c:v>0.00466</c:v>
                  </c:pt>
                  <c:pt idx="13">
                    <c:v>0.00468</c:v>
                  </c:pt>
                </c:numCache>
              </c:numRef>
            </c:plus>
            <c:minus>
              <c:numRef>
                <c:f>'D-B (2)'!$D$8:$D$21</c:f>
                <c:numCache>
                  <c:formatCode>General</c:formatCode>
                  <c:ptCount val="14"/>
                  <c:pt idx="0">
                    <c:v>0.00406</c:v>
                  </c:pt>
                  <c:pt idx="1">
                    <c:v>0.00412</c:v>
                  </c:pt>
                  <c:pt idx="2">
                    <c:v>0.00414</c:v>
                  </c:pt>
                  <c:pt idx="3">
                    <c:v>0.00414</c:v>
                  </c:pt>
                  <c:pt idx="4">
                    <c:v>0.00422</c:v>
                  </c:pt>
                  <c:pt idx="5">
                    <c:v>0.00428</c:v>
                  </c:pt>
                  <c:pt idx="6">
                    <c:v>0.00432</c:v>
                  </c:pt>
                  <c:pt idx="7">
                    <c:v>0.00436</c:v>
                  </c:pt>
                  <c:pt idx="8">
                    <c:v>0.00448</c:v>
                  </c:pt>
                  <c:pt idx="9">
                    <c:v>0.00446</c:v>
                  </c:pt>
                  <c:pt idx="10">
                    <c:v>0.0045</c:v>
                  </c:pt>
                  <c:pt idx="11">
                    <c:v>0.00458</c:v>
                  </c:pt>
                  <c:pt idx="12">
                    <c:v>0.00466</c:v>
                  </c:pt>
                  <c:pt idx="13">
                    <c:v>0.00468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'D-B (2)'!$E$8:$E$21</c:f>
              <c:numCache>
                <c:formatCode>0.00E+00</c:formatCode>
                <c:ptCount val="14"/>
                <c:pt idx="0">
                  <c:v>854.7008547008546</c:v>
                </c:pt>
                <c:pt idx="1">
                  <c:v>884.1732979664014</c:v>
                </c:pt>
                <c:pt idx="2">
                  <c:v>915.7509157509159</c:v>
                </c:pt>
                <c:pt idx="3">
                  <c:v>949.6676163342829</c:v>
                </c:pt>
                <c:pt idx="4">
                  <c:v>986.1932938856016</c:v>
                </c:pt>
                <c:pt idx="5">
                  <c:v>1025.641025641026</c:v>
                </c:pt>
                <c:pt idx="6">
                  <c:v>1068.376068376068</c:v>
                </c:pt>
                <c:pt idx="7">
                  <c:v>1114.827201783724</c:v>
                </c:pt>
                <c:pt idx="8">
                  <c:v>1165.501165501165</c:v>
                </c:pt>
                <c:pt idx="9">
                  <c:v>1221.001221001221</c:v>
                </c:pt>
                <c:pt idx="10">
                  <c:v>1282.051282051282</c:v>
                </c:pt>
                <c:pt idx="11">
                  <c:v>1349.52766531714</c:v>
                </c:pt>
                <c:pt idx="12">
                  <c:v>1424.501424501424</c:v>
                </c:pt>
                <c:pt idx="13">
                  <c:v>1508.295625942685</c:v>
                </c:pt>
              </c:numCache>
            </c:numRef>
          </c:xVal>
          <c:yVal>
            <c:numRef>
              <c:f>'D-B (2)'!$C$8:$C$21</c:f>
              <c:numCache>
                <c:formatCode>General</c:formatCode>
                <c:ptCount val="14"/>
                <c:pt idx="0">
                  <c:v>0.053</c:v>
                </c:pt>
                <c:pt idx="1">
                  <c:v>0.056</c:v>
                </c:pt>
                <c:pt idx="2">
                  <c:v>0.057</c:v>
                </c:pt>
                <c:pt idx="3">
                  <c:v>0.057</c:v>
                </c:pt>
                <c:pt idx="4">
                  <c:v>0.061</c:v>
                </c:pt>
                <c:pt idx="5">
                  <c:v>0.064</c:v>
                </c:pt>
                <c:pt idx="6">
                  <c:v>0.066</c:v>
                </c:pt>
                <c:pt idx="7">
                  <c:v>0.068</c:v>
                </c:pt>
                <c:pt idx="8">
                  <c:v>0.074</c:v>
                </c:pt>
                <c:pt idx="9">
                  <c:v>0.073</c:v>
                </c:pt>
                <c:pt idx="10">
                  <c:v>0.075</c:v>
                </c:pt>
                <c:pt idx="11">
                  <c:v>0.079</c:v>
                </c:pt>
                <c:pt idx="12">
                  <c:v>0.083</c:v>
                </c:pt>
                <c:pt idx="13">
                  <c:v>0.084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170328"/>
        <c:axId val="2049177992"/>
      </c:scatterChart>
      <c:valAx>
        <c:axId val="2049170328"/>
        <c:scaling>
          <c:orientation val="minMax"/>
          <c:max val="20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defRPr>
                </a:pP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1/</a:t>
                </a:r>
                <a:r>
                  <a:rPr lang="fr-FR" sz="1800" b="1" i="1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B</a:t>
                </a: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  (T</a:t>
                </a:r>
                <a:r>
                  <a:rPr lang="fr-FR" sz="1800" b="1" i="0" u="none" strike="noStrike" baseline="3000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-1</a:t>
                </a:r>
                <a:r>
                  <a:rPr lang="fr-FR" sz="1800" b="0" i="0" u="none" strike="noStrike" baseline="0">
                    <a:latin typeface="Cambria Math"/>
                    <a:ea typeface="Calibri"/>
                    <a:cs typeface="Cambria Math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1122591576505"/>
              <c:y val="0.9232783137697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49177992"/>
        <c:crosses val="autoZero"/>
        <c:crossBetween val="midCat"/>
      </c:valAx>
      <c:valAx>
        <c:axId val="2049177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defRPr>
                </a:pPr>
                <a:r>
                  <a:rPr lang="fr-FR" sz="1800" i="1">
                    <a:latin typeface="Cambria Math"/>
                    <a:cs typeface="Cambria Math"/>
                  </a:rPr>
                  <a:t>D</a:t>
                </a:r>
                <a:r>
                  <a:rPr lang="fr-FR" sz="1800">
                    <a:latin typeface="Cambria Math"/>
                    <a:cs typeface="Cambria Math"/>
                  </a:rPr>
                  <a:t>  (m)</a:t>
                </a:r>
              </a:p>
            </c:rich>
          </c:tx>
          <c:layout>
            <c:manualLayout>
              <c:xMode val="edge"/>
              <c:yMode val="edge"/>
              <c:x val="0.00492927637438985"/>
              <c:y val="0.391538868323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49170328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0400953433096"/>
          <c:y val="0.0396896613465358"/>
          <c:w val="0.789328907415985"/>
          <c:h val="0.84125072348505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backward val="500.0"/>
            <c:intercept val="0.0"/>
            <c:dispRSqr val="0"/>
            <c:dispEq val="1"/>
            <c:trendlineLbl>
              <c:layout>
                <c:manualLayout>
                  <c:x val="-0.191808944613076"/>
                  <c:y val="0.0603734687504121"/>
                </c:manualLayout>
              </c:layout>
              <c:numFmt formatCode="0.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'D-B (3)'!$F$8:$F$15</c:f>
                <c:numCache>
                  <c:formatCode>General</c:formatCode>
                  <c:ptCount val="8"/>
                  <c:pt idx="0">
                    <c:v>102.5641025641026</c:v>
                  </c:pt>
                  <c:pt idx="1">
                    <c:v>76.4661642600579</c:v>
                  </c:pt>
                  <c:pt idx="2">
                    <c:v>60.17791732077448</c:v>
                  </c:pt>
                  <c:pt idx="3">
                    <c:v>48.98603209703099</c:v>
                  </c:pt>
                  <c:pt idx="4">
                    <c:v>41.05092546154449</c:v>
                  </c:pt>
                  <c:pt idx="5">
                    <c:v>35.43672554301577</c:v>
                  </c:pt>
                  <c:pt idx="6">
                    <c:v>30.54791953902367</c:v>
                  </c:pt>
                  <c:pt idx="7">
                    <c:v>26.9015135413539</c:v>
                  </c:pt>
                </c:numCache>
              </c:numRef>
            </c:plus>
            <c:minus>
              <c:numRef>
                <c:f>'D-B (3)'!$F$8:$F$15</c:f>
                <c:numCache>
                  <c:formatCode>General</c:formatCode>
                  <c:ptCount val="8"/>
                  <c:pt idx="0">
                    <c:v>102.5641025641026</c:v>
                  </c:pt>
                  <c:pt idx="1">
                    <c:v>76.4661642600579</c:v>
                  </c:pt>
                  <c:pt idx="2">
                    <c:v>60.17791732077448</c:v>
                  </c:pt>
                  <c:pt idx="3">
                    <c:v>48.98603209703099</c:v>
                  </c:pt>
                  <c:pt idx="4">
                    <c:v>41.05092546154449</c:v>
                  </c:pt>
                  <c:pt idx="5">
                    <c:v>35.43672554301577</c:v>
                  </c:pt>
                  <c:pt idx="6">
                    <c:v>30.54791953902367</c:v>
                  </c:pt>
                  <c:pt idx="7">
                    <c:v>26.9015135413539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'D-B (3)'!$D$8:$D$15</c:f>
                <c:numCache>
                  <c:formatCode>General</c:formatCode>
                  <c:ptCount val="8"/>
                  <c:pt idx="0">
                    <c:v>0.00538</c:v>
                  </c:pt>
                  <c:pt idx="1">
                    <c:v>0.005</c:v>
                  </c:pt>
                  <c:pt idx="2">
                    <c:v>0.0047</c:v>
                  </c:pt>
                  <c:pt idx="3">
                    <c:v>0.00448</c:v>
                  </c:pt>
                  <c:pt idx="4">
                    <c:v>0.00428</c:v>
                  </c:pt>
                  <c:pt idx="5">
                    <c:v>0.00418</c:v>
                  </c:pt>
                  <c:pt idx="6">
                    <c:v>0.00414</c:v>
                  </c:pt>
                  <c:pt idx="7">
                    <c:v>0.00402</c:v>
                  </c:pt>
                </c:numCache>
              </c:numRef>
            </c:plus>
            <c:minus>
              <c:numRef>
                <c:f>'D-B (3)'!$D$8:$D$15</c:f>
                <c:numCache>
                  <c:formatCode>General</c:formatCode>
                  <c:ptCount val="8"/>
                  <c:pt idx="0">
                    <c:v>0.00538</c:v>
                  </c:pt>
                  <c:pt idx="1">
                    <c:v>0.005</c:v>
                  </c:pt>
                  <c:pt idx="2">
                    <c:v>0.0047</c:v>
                  </c:pt>
                  <c:pt idx="3">
                    <c:v>0.00448</c:v>
                  </c:pt>
                  <c:pt idx="4">
                    <c:v>0.00428</c:v>
                  </c:pt>
                  <c:pt idx="5">
                    <c:v>0.00418</c:v>
                  </c:pt>
                  <c:pt idx="6">
                    <c:v>0.00414</c:v>
                  </c:pt>
                  <c:pt idx="7">
                    <c:v>0.00402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'D-B (3)'!$E$8:$E$15</c:f>
              <c:numCache>
                <c:formatCode>0.00E+00</c:formatCode>
                <c:ptCount val="8"/>
                <c:pt idx="0">
                  <c:v>1282.051282051282</c:v>
                </c:pt>
                <c:pt idx="1">
                  <c:v>1067.486496295822</c:v>
                </c:pt>
                <c:pt idx="2">
                  <c:v>915.7509157509159</c:v>
                </c:pt>
                <c:pt idx="3">
                  <c:v>800.2816991581036</c:v>
                </c:pt>
                <c:pt idx="4">
                  <c:v>711.0656029125248</c:v>
                </c:pt>
                <c:pt idx="5">
                  <c:v>643.2771109138394</c:v>
                </c:pt>
                <c:pt idx="6">
                  <c:v>580.3763160032966</c:v>
                </c:pt>
                <c:pt idx="7">
                  <c:v>530.6503650874512</c:v>
                </c:pt>
              </c:numCache>
            </c:numRef>
          </c:xVal>
          <c:yVal>
            <c:numRef>
              <c:f>'D-B (3)'!$C$8:$C$15</c:f>
              <c:numCache>
                <c:formatCode>0.000</c:formatCode>
                <c:ptCount val="8"/>
                <c:pt idx="0" formatCode="General">
                  <c:v>0.119</c:v>
                </c:pt>
                <c:pt idx="1">
                  <c:v>0.1</c:v>
                </c:pt>
                <c:pt idx="2" formatCode="General">
                  <c:v>0.085</c:v>
                </c:pt>
                <c:pt idx="3" formatCode="General">
                  <c:v>0.074</c:v>
                </c:pt>
                <c:pt idx="4" formatCode="General">
                  <c:v>0.064</c:v>
                </c:pt>
                <c:pt idx="5" formatCode="General">
                  <c:v>0.059</c:v>
                </c:pt>
                <c:pt idx="6" formatCode="General">
                  <c:v>0.057</c:v>
                </c:pt>
                <c:pt idx="7" formatCode="General">
                  <c:v>0.051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9237864"/>
        <c:axId val="2049245496"/>
      </c:scatterChart>
      <c:valAx>
        <c:axId val="2049237864"/>
        <c:scaling>
          <c:orientation val="minMax"/>
          <c:max val="15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defRPr>
                </a:pP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1/</a:t>
                </a:r>
                <a:r>
                  <a:rPr lang="fr-FR" sz="1800" b="1" i="1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B</a:t>
                </a: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  (T</a:t>
                </a:r>
                <a:r>
                  <a:rPr lang="fr-FR" sz="1800" b="0" i="0" u="none" strike="noStrike" baseline="30000">
                    <a:latin typeface="Cambria Math"/>
                    <a:ea typeface="Calibri"/>
                    <a:cs typeface="Cambria Math"/>
                  </a:rPr>
                  <a:t>-1</a:t>
                </a:r>
                <a:r>
                  <a:rPr lang="fr-FR"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1122591576505"/>
              <c:y val="0.9259224174186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49245496"/>
        <c:crosses val="autoZero"/>
        <c:crossBetween val="midCat"/>
      </c:valAx>
      <c:valAx>
        <c:axId val="2049245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00" b="1" i="0" u="none" strike="noStrike" baseline="0">
                    <a:solidFill>
                      <a:srgbClr val="000000"/>
                    </a:solidFill>
                    <a:latin typeface="Cambria Math"/>
                    <a:ea typeface="Verdana"/>
                    <a:cs typeface="Cambria Math"/>
                  </a:defRPr>
                </a:pPr>
                <a:r>
                  <a:rPr lang="fr-FR" sz="1800" i="1">
                    <a:latin typeface="Cambria Math"/>
                    <a:cs typeface="Cambria Math"/>
                  </a:rPr>
                  <a:t>D</a:t>
                </a:r>
                <a:r>
                  <a:rPr lang="fr-FR" sz="1800">
                    <a:latin typeface="Cambria Math"/>
                    <a:cs typeface="Cambria Math"/>
                  </a:rPr>
                  <a:t>  (m)</a:t>
                </a:r>
              </a:p>
            </c:rich>
          </c:tx>
          <c:layout>
            <c:manualLayout>
              <c:xMode val="edge"/>
              <c:yMode val="edge"/>
              <c:x val="0.00241545033115205"/>
              <c:y val="0.3888947646747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49237864"/>
        <c:crosses val="autoZero"/>
        <c:crossBetween val="midCat"/>
      </c:valAx>
      <c:spPr>
        <a:solidFill>
          <a:srgbClr val="FFFF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419100</xdr:colOff>
      <xdr:row>29</xdr:row>
      <xdr:rowOff>101600</xdr:rowOff>
    </xdr:from>
    <xdr:to>
      <xdr:col>15</xdr:col>
      <xdr:colOff>279400</xdr:colOff>
      <xdr:row>43</xdr:row>
      <xdr:rowOff>0</xdr:rowOff>
    </xdr:to>
    <xdr:sp macro="" textlink="">
      <xdr:nvSpPr>
        <xdr:cNvPr id="1026" name="Image 2" hidden="1">
          <a:extLst>
            <a:ext uri="{63B3BB69-23CF-44E3-9099-C40C66FF867C}">
              <a14:compatExt xmlns:a14="http://schemas.microsoft.com/office/drawing/2010/main" spid="_x0000_s1026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>
    <xdr:from>
      <xdr:col>8</xdr:col>
      <xdr:colOff>368300</xdr:colOff>
      <xdr:row>1</xdr:row>
      <xdr:rowOff>38100</xdr:rowOff>
    </xdr:from>
    <xdr:to>
      <xdr:col>15</xdr:col>
      <xdr:colOff>482600</xdr:colOff>
      <xdr:row>28</xdr:row>
      <xdr:rowOff>139700</xdr:rowOff>
    </xdr:to>
    <xdr:graphicFrame macro="">
      <xdr:nvGraphicFramePr>
        <xdr:cNvPr id="1028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419100</xdr:colOff>
      <xdr:row>29</xdr:row>
      <xdr:rowOff>101600</xdr:rowOff>
    </xdr:from>
    <xdr:to>
      <xdr:col>15</xdr:col>
      <xdr:colOff>279400</xdr:colOff>
      <xdr:row>43</xdr:row>
      <xdr:rowOff>0</xdr:rowOff>
    </xdr:to>
    <xdr:pic>
      <xdr:nvPicPr>
        <xdr:cNvPr id="2" name="Image 2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4724400"/>
          <a:ext cx="5638800" cy="210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469900</xdr:colOff>
      <xdr:row>4</xdr:row>
      <xdr:rowOff>25400</xdr:rowOff>
    </xdr:from>
    <xdr:to>
      <xdr:col>14</xdr:col>
      <xdr:colOff>622300</xdr:colOff>
      <xdr:row>34</xdr:row>
      <xdr:rowOff>76200</xdr:rowOff>
    </xdr:to>
    <xdr:graphicFrame macro="">
      <xdr:nvGraphicFramePr>
        <xdr:cNvPr id="2051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63500</xdr:colOff>
      <xdr:row>24</xdr:row>
      <xdr:rowOff>63500</xdr:rowOff>
    </xdr:from>
    <xdr:to>
      <xdr:col>8</xdr:col>
      <xdr:colOff>381000</xdr:colOff>
      <xdr:row>38</xdr:row>
      <xdr:rowOff>38100</xdr:rowOff>
    </xdr:to>
    <xdr:sp macro="" textlink="">
      <xdr:nvSpPr>
        <xdr:cNvPr id="2052" name="Image 2" hidden="1">
          <a:extLst>
            <a:ext uri="{63B3BB69-23CF-44E3-9099-C40C66FF867C}">
              <a14:compatExt xmlns:a14="http://schemas.microsoft.com/office/drawing/2010/main" spid="_x0000_s2052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63500</xdr:colOff>
      <xdr:row>24</xdr:row>
      <xdr:rowOff>63500</xdr:rowOff>
    </xdr:from>
    <xdr:to>
      <xdr:col>8</xdr:col>
      <xdr:colOff>381000</xdr:colOff>
      <xdr:row>38</xdr:row>
      <xdr:rowOff>38100</xdr:rowOff>
    </xdr:to>
    <xdr:pic>
      <xdr:nvPicPr>
        <xdr:cNvPr id="2" name="Image 2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4000500"/>
          <a:ext cx="5638800" cy="210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508000</xdr:colOff>
      <xdr:row>4</xdr:row>
      <xdr:rowOff>38100</xdr:rowOff>
    </xdr:from>
    <xdr:to>
      <xdr:col>14</xdr:col>
      <xdr:colOff>622300</xdr:colOff>
      <xdr:row>34</xdr:row>
      <xdr:rowOff>76200</xdr:rowOff>
    </xdr:to>
    <xdr:graphicFrame macro="">
      <xdr:nvGraphicFramePr>
        <xdr:cNvPr id="5121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24</xdr:row>
      <xdr:rowOff>50800</xdr:rowOff>
    </xdr:from>
    <xdr:to>
      <xdr:col>8</xdr:col>
      <xdr:colOff>393700</xdr:colOff>
      <xdr:row>38</xdr:row>
      <xdr:rowOff>25400</xdr:rowOff>
    </xdr:to>
    <xdr:sp macro="" textlink="">
      <xdr:nvSpPr>
        <xdr:cNvPr id="5122" name="Image 2" hidden="1">
          <a:extLst>
            <a:ext uri="{63B3BB69-23CF-44E3-9099-C40C66FF867C}">
              <a14:compatExt xmlns:a14="http://schemas.microsoft.com/office/drawing/2010/main" spid="_x0000_s5122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76200</xdr:colOff>
      <xdr:row>24</xdr:row>
      <xdr:rowOff>50800</xdr:rowOff>
    </xdr:from>
    <xdr:to>
      <xdr:col>8</xdr:col>
      <xdr:colOff>393700</xdr:colOff>
      <xdr:row>38</xdr:row>
      <xdr:rowOff>25400</xdr:rowOff>
    </xdr:to>
    <xdr:pic>
      <xdr:nvPicPr>
        <xdr:cNvPr id="2" name="Image 2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987800"/>
          <a:ext cx="5638800" cy="210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508000</xdr:colOff>
      <xdr:row>4</xdr:row>
      <xdr:rowOff>38100</xdr:rowOff>
    </xdr:from>
    <xdr:to>
      <xdr:col>14</xdr:col>
      <xdr:colOff>622300</xdr:colOff>
      <xdr:row>34</xdr:row>
      <xdr:rowOff>76200</xdr:rowOff>
    </xdr:to>
    <xdr:graphicFrame macro="">
      <xdr:nvGraphicFramePr>
        <xdr:cNvPr id="4098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18</xdr:row>
      <xdr:rowOff>50800</xdr:rowOff>
    </xdr:from>
    <xdr:to>
      <xdr:col>8</xdr:col>
      <xdr:colOff>393700</xdr:colOff>
      <xdr:row>32</xdr:row>
      <xdr:rowOff>25400</xdr:rowOff>
    </xdr:to>
    <xdr:sp macro="" textlink="">
      <xdr:nvSpPr>
        <xdr:cNvPr id="4099" name="Image 2" hidden="1">
          <a:extLst>
            <a:ext uri="{63B3BB69-23CF-44E3-9099-C40C66FF867C}">
              <a14:compatExt xmlns:a14="http://schemas.microsoft.com/office/drawing/2010/main" spid="_x0000_s4099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0</xdr:col>
      <xdr:colOff>76200</xdr:colOff>
      <xdr:row>18</xdr:row>
      <xdr:rowOff>50800</xdr:rowOff>
    </xdr:from>
    <xdr:to>
      <xdr:col>8</xdr:col>
      <xdr:colOff>393700</xdr:colOff>
      <xdr:row>32</xdr:row>
      <xdr:rowOff>25400</xdr:rowOff>
    </xdr:to>
    <xdr:pic>
      <xdr:nvPicPr>
        <xdr:cNvPr id="2" name="Image 2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073400"/>
          <a:ext cx="5638800" cy="2108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43"/>
  <sheetViews>
    <sheetView zoomScale="125" workbookViewId="0">
      <selection activeCell="Q16" sqref="Q16"/>
    </sheetView>
  </sheetViews>
  <sheetFormatPr baseColWidth="10" defaultRowHeight="12" x14ac:dyDescent="0"/>
  <cols>
    <col min="1" max="1" width="6.83203125" bestFit="1" customWidth="1"/>
    <col min="2" max="2" width="3.6640625" bestFit="1" customWidth="1"/>
    <col min="3" max="3" width="7" bestFit="1" customWidth="1"/>
    <col min="4" max="4" width="6.6640625" bestFit="1" customWidth="1"/>
    <col min="5" max="5" width="9.6640625" bestFit="1" customWidth="1"/>
    <col min="6" max="6" width="10.6640625" bestFit="1" customWidth="1"/>
    <col min="7" max="7" width="13.6640625" bestFit="1" customWidth="1"/>
    <col min="8" max="8" width="8.83203125" bestFit="1" customWidth="1"/>
  </cols>
  <sheetData>
    <row r="1" spans="1:13" ht="19" customHeight="1">
      <c r="A1" s="9" t="s">
        <v>12</v>
      </c>
    </row>
    <row r="2" spans="1:13" ht="12" customHeight="1">
      <c r="A2" s="1"/>
    </row>
    <row r="3" spans="1:13" ht="12" customHeight="1">
      <c r="E3" s="10" t="s">
        <v>0</v>
      </c>
      <c r="F3" s="10" t="s">
        <v>1</v>
      </c>
      <c r="G3" s="10" t="s">
        <v>2</v>
      </c>
      <c r="H3" s="10" t="s">
        <v>1</v>
      </c>
    </row>
    <row r="4" spans="1:13" ht="12" customHeight="1">
      <c r="E4" s="3">
        <v>1.5</v>
      </c>
      <c r="F4" s="7">
        <f>0.005*E4+0.02</f>
        <v>2.75E-2</v>
      </c>
      <c r="G4" s="3">
        <v>1.17E-3</v>
      </c>
      <c r="H4" s="7">
        <f>0.05*G4</f>
        <v>5.8500000000000006E-5</v>
      </c>
    </row>
    <row r="5" spans="1:13" ht="12" customHeight="1"/>
    <row r="6" spans="1:13" ht="19" customHeight="1">
      <c r="A6" s="10" t="s">
        <v>3</v>
      </c>
      <c r="B6" s="10" t="s">
        <v>1</v>
      </c>
      <c r="C6" s="10" t="s">
        <v>4</v>
      </c>
      <c r="D6" s="10" t="s">
        <v>1</v>
      </c>
      <c r="E6" s="10" t="s">
        <v>13</v>
      </c>
      <c r="F6" s="10" t="s">
        <v>1</v>
      </c>
      <c r="G6" s="10" t="s">
        <v>5</v>
      </c>
      <c r="H6" s="10" t="s">
        <v>1</v>
      </c>
    </row>
    <row r="7" spans="1:13" ht="12" customHeight="1">
      <c r="A7" s="2"/>
      <c r="B7" s="2"/>
      <c r="C7" s="2"/>
      <c r="D7" s="2"/>
      <c r="E7" s="2"/>
      <c r="F7" s="2"/>
      <c r="G7" s="2"/>
      <c r="H7" s="2"/>
    </row>
    <row r="8" spans="1:13">
      <c r="A8" s="2">
        <v>75</v>
      </c>
      <c r="B8" s="5">
        <f t="shared" ref="B8:B40" si="0">0.01*A8+2</f>
        <v>2.75</v>
      </c>
      <c r="C8" s="2">
        <v>4.5999999999999999E-2</v>
      </c>
      <c r="D8" s="6">
        <f t="shared" ref="D8:D40" si="1">0.02*C8+0.003</f>
        <v>3.9199999999999999E-3</v>
      </c>
      <c r="E8" s="3">
        <f t="shared" ref="E8:E40" si="2">C8^2</f>
        <v>2.1159999999999998E-3</v>
      </c>
      <c r="F8" s="3">
        <f t="shared" ref="F8:F40" si="3">2*C8*D8</f>
        <v>3.6063999999999996E-4</v>
      </c>
      <c r="G8" s="3">
        <f t="shared" ref="G8:G40" si="4">8*A8/(E8*$G$4^2)</f>
        <v>207139948306.15448</v>
      </c>
      <c r="H8" s="3">
        <f t="shared" ref="H8:H40" si="5">((B8/A8)+(F8/E8)+2*($F$4/$E$4))*G8</f>
        <v>50494114934.920563</v>
      </c>
    </row>
    <row r="9" spans="1:13">
      <c r="A9" s="2">
        <v>80</v>
      </c>
      <c r="B9" s="5">
        <f t="shared" si="0"/>
        <v>2.8</v>
      </c>
      <c r="C9" s="2">
        <v>5.2999999999999999E-2</v>
      </c>
      <c r="D9" s="6">
        <f t="shared" si="1"/>
        <v>4.0600000000000002E-3</v>
      </c>
      <c r="E9" s="3">
        <f t="shared" si="2"/>
        <v>2.8089999999999999E-3</v>
      </c>
      <c r="F9" s="3">
        <f t="shared" si="3"/>
        <v>4.3036000000000002E-4</v>
      </c>
      <c r="G9" s="3">
        <f t="shared" si="4"/>
        <v>166439541707.68164</v>
      </c>
      <c r="H9" s="3">
        <f t="shared" si="5"/>
        <v>37427961092.818596</v>
      </c>
    </row>
    <row r="10" spans="1:13" ht="13">
      <c r="A10" s="2">
        <v>85</v>
      </c>
      <c r="B10" s="5">
        <f t="shared" si="0"/>
        <v>2.85</v>
      </c>
      <c r="C10" s="2">
        <v>4.9000000000000002E-2</v>
      </c>
      <c r="D10" s="6">
        <f t="shared" si="1"/>
        <v>3.98E-3</v>
      </c>
      <c r="E10" s="3">
        <f t="shared" si="2"/>
        <v>2.4010000000000004E-3</v>
      </c>
      <c r="F10" s="3">
        <f t="shared" si="3"/>
        <v>3.9004000000000003E-4</v>
      </c>
      <c r="G10" s="3">
        <f t="shared" si="4"/>
        <v>206892634193.2247</v>
      </c>
      <c r="H10" s="3">
        <f t="shared" si="5"/>
        <v>48132548886.457375</v>
      </c>
      <c r="L10" s="4"/>
      <c r="M10" s="4"/>
    </row>
    <row r="11" spans="1:13">
      <c r="A11" s="2">
        <v>90</v>
      </c>
      <c r="B11" s="5">
        <f t="shared" si="0"/>
        <v>2.9</v>
      </c>
      <c r="C11" s="2">
        <v>5.0999999999999997E-2</v>
      </c>
      <c r="D11" s="6">
        <f t="shared" si="1"/>
        <v>4.0200000000000001E-3</v>
      </c>
      <c r="E11" s="3">
        <f t="shared" si="2"/>
        <v>2.6009999999999996E-3</v>
      </c>
      <c r="F11" s="3">
        <f t="shared" si="3"/>
        <v>4.1003999999999997E-4</v>
      </c>
      <c r="G11" s="3">
        <f t="shared" si="4"/>
        <v>202218284021.14093</v>
      </c>
      <c r="H11" s="3">
        <f t="shared" si="5"/>
        <v>45809710615.508133</v>
      </c>
    </row>
    <row r="12" spans="1:13">
      <c r="A12" s="2">
        <v>95</v>
      </c>
      <c r="B12" s="5">
        <f t="shared" si="0"/>
        <v>2.95</v>
      </c>
      <c r="C12" s="2">
        <v>5.7999999999999996E-2</v>
      </c>
      <c r="D12" s="6">
        <f t="shared" si="1"/>
        <v>4.1600000000000005E-3</v>
      </c>
      <c r="E12" s="3">
        <f t="shared" si="2"/>
        <v>3.3639999999999994E-3</v>
      </c>
      <c r="F12" s="3">
        <f t="shared" si="3"/>
        <v>4.8256000000000004E-4</v>
      </c>
      <c r="G12" s="3">
        <f t="shared" si="4"/>
        <v>165038733287.76529</v>
      </c>
      <c r="H12" s="3">
        <f t="shared" si="5"/>
        <v>34850828942.182312</v>
      </c>
    </row>
    <row r="13" spans="1:13">
      <c r="A13" s="2">
        <v>100</v>
      </c>
      <c r="B13" s="5">
        <f t="shared" si="0"/>
        <v>3</v>
      </c>
      <c r="C13" s="2">
        <v>5.7000000000000002E-2</v>
      </c>
      <c r="D13" s="6">
        <f t="shared" si="1"/>
        <v>4.1400000000000005E-3</v>
      </c>
      <c r="E13" s="3">
        <f t="shared" si="2"/>
        <v>3.2490000000000002E-3</v>
      </c>
      <c r="F13" s="3">
        <f t="shared" si="3"/>
        <v>4.7196000000000006E-4</v>
      </c>
      <c r="G13" s="3">
        <f t="shared" si="4"/>
        <v>179874066119.14349</v>
      </c>
      <c r="H13" s="3">
        <f t="shared" si="5"/>
        <v>38120679275.776375</v>
      </c>
    </row>
    <row r="14" spans="1:13">
      <c r="A14" s="2">
        <v>105</v>
      </c>
      <c r="B14" s="5">
        <f t="shared" si="0"/>
        <v>3.05</v>
      </c>
      <c r="C14" s="2">
        <v>5.7000000000000002E-2</v>
      </c>
      <c r="D14" s="6">
        <f t="shared" si="1"/>
        <v>4.1400000000000005E-3</v>
      </c>
      <c r="E14" s="3">
        <f t="shared" si="2"/>
        <v>3.2490000000000002E-3</v>
      </c>
      <c r="F14" s="3">
        <f t="shared" si="3"/>
        <v>4.7196000000000006E-4</v>
      </c>
      <c r="G14" s="3">
        <f t="shared" si="4"/>
        <v>188867769425.10065</v>
      </c>
      <c r="H14" s="3">
        <f t="shared" si="5"/>
        <v>39846839173.446045</v>
      </c>
    </row>
    <row r="15" spans="1:13" ht="13">
      <c r="A15" s="2">
        <v>110</v>
      </c>
      <c r="B15" s="5">
        <f t="shared" si="0"/>
        <v>3.1</v>
      </c>
      <c r="C15" s="2">
        <v>5.7999999999999996E-2</v>
      </c>
      <c r="D15" s="6">
        <f t="shared" si="1"/>
        <v>4.1600000000000005E-3</v>
      </c>
      <c r="E15" s="3">
        <f t="shared" si="2"/>
        <v>3.3639999999999994E-3</v>
      </c>
      <c r="F15" s="3">
        <f t="shared" si="3"/>
        <v>4.8256000000000004E-4</v>
      </c>
      <c r="G15" s="3">
        <f t="shared" si="4"/>
        <v>191097480648.99136</v>
      </c>
      <c r="H15" s="3">
        <f t="shared" si="5"/>
        <v>39804986199.132652</v>
      </c>
      <c r="L15" s="4"/>
      <c r="M15" s="4"/>
    </row>
    <row r="16" spans="1:13">
      <c r="A16" s="2">
        <v>115</v>
      </c>
      <c r="B16" s="5">
        <f t="shared" si="0"/>
        <v>3.1500000000000004</v>
      </c>
      <c r="C16" s="2">
        <v>5.7999999999999996E-2</v>
      </c>
      <c r="D16" s="6">
        <f t="shared" si="1"/>
        <v>4.1600000000000005E-3</v>
      </c>
      <c r="E16" s="3">
        <f t="shared" si="2"/>
        <v>3.3639999999999994E-3</v>
      </c>
      <c r="F16" s="3">
        <f t="shared" si="3"/>
        <v>4.8256000000000004E-4</v>
      </c>
      <c r="G16" s="3">
        <f t="shared" si="4"/>
        <v>199783729769.40009</v>
      </c>
      <c r="H16" s="3">
        <f t="shared" si="5"/>
        <v>41456371951.44944</v>
      </c>
    </row>
    <row r="17" spans="1:8">
      <c r="A17" s="2">
        <v>120</v>
      </c>
      <c r="B17" s="5">
        <f t="shared" si="0"/>
        <v>3.2</v>
      </c>
      <c r="C17" s="2">
        <v>6.5000000000000002E-2</v>
      </c>
      <c r="D17" s="6">
        <f t="shared" si="1"/>
        <v>4.3E-3</v>
      </c>
      <c r="E17" s="3">
        <f t="shared" si="2"/>
        <v>4.2250000000000005E-3</v>
      </c>
      <c r="F17" s="3">
        <f t="shared" si="3"/>
        <v>5.5900000000000004E-4</v>
      </c>
      <c r="G17" s="3">
        <f t="shared" si="4"/>
        <v>165986511002.44177</v>
      </c>
      <c r="H17" s="3">
        <f t="shared" si="5"/>
        <v>32473771255.093098</v>
      </c>
    </row>
    <row r="18" spans="1:8">
      <c r="A18" s="2">
        <v>125</v>
      </c>
      <c r="B18" s="5">
        <f t="shared" si="0"/>
        <v>3.25</v>
      </c>
      <c r="C18" s="2">
        <v>6.3E-2</v>
      </c>
      <c r="D18" s="6">
        <f t="shared" si="1"/>
        <v>4.2599999999999999E-3</v>
      </c>
      <c r="E18" s="3">
        <f t="shared" si="2"/>
        <v>3.9690000000000003E-3</v>
      </c>
      <c r="F18" s="3">
        <f t="shared" si="3"/>
        <v>5.3675999999999995E-4</v>
      </c>
      <c r="G18" s="3">
        <f t="shared" si="4"/>
        <v>184054812553.88547</v>
      </c>
      <c r="H18" s="3">
        <f t="shared" si="5"/>
        <v>36425323855.902275</v>
      </c>
    </row>
    <row r="19" spans="1:8">
      <c r="A19" s="2">
        <v>130</v>
      </c>
      <c r="B19" s="5">
        <f t="shared" si="0"/>
        <v>3.3</v>
      </c>
      <c r="C19" s="2">
        <v>6.4000000000000001E-2</v>
      </c>
      <c r="D19" s="6">
        <f t="shared" si="1"/>
        <v>4.28E-3</v>
      </c>
      <c r="E19" s="3">
        <f t="shared" si="2"/>
        <v>4.0959999999999998E-3</v>
      </c>
      <c r="F19" s="3">
        <f t="shared" si="3"/>
        <v>5.4783999999999996E-4</v>
      </c>
      <c r="G19" s="3">
        <f t="shared" si="4"/>
        <v>185481956315.28964</v>
      </c>
      <c r="H19" s="3">
        <f t="shared" si="5"/>
        <v>36317604843.913605</v>
      </c>
    </row>
    <row r="20" spans="1:8">
      <c r="A20" s="2">
        <v>135</v>
      </c>
      <c r="B20" s="5">
        <f t="shared" si="0"/>
        <v>3.35</v>
      </c>
      <c r="C20" s="2">
        <v>6.5000000000000002E-2</v>
      </c>
      <c r="D20" s="6">
        <f t="shared" si="1"/>
        <v>4.3E-3</v>
      </c>
      <c r="E20" s="3">
        <f t="shared" si="2"/>
        <v>4.2250000000000005E-3</v>
      </c>
      <c r="F20" s="3">
        <f t="shared" si="3"/>
        <v>5.5900000000000004E-4</v>
      </c>
      <c r="G20" s="3">
        <f t="shared" si="4"/>
        <v>186734824877.74701</v>
      </c>
      <c r="H20" s="3">
        <f t="shared" si="5"/>
        <v>36187187430.72464</v>
      </c>
    </row>
    <row r="21" spans="1:8">
      <c r="A21" s="2">
        <v>140</v>
      </c>
      <c r="B21" s="5">
        <f t="shared" si="0"/>
        <v>3.4000000000000004</v>
      </c>
      <c r="C21" s="2">
        <v>6.7000000000000004E-2</v>
      </c>
      <c r="D21" s="6">
        <f t="shared" si="1"/>
        <v>4.3400000000000001E-3</v>
      </c>
      <c r="E21" s="3">
        <f t="shared" si="2"/>
        <v>4.4890000000000008E-3</v>
      </c>
      <c r="F21" s="3">
        <f t="shared" si="3"/>
        <v>5.8156000000000006E-4</v>
      </c>
      <c r="G21" s="3">
        <f t="shared" si="4"/>
        <v>182262235943.31387</v>
      </c>
      <c r="H21" s="3">
        <f t="shared" si="5"/>
        <v>34721797954.687881</v>
      </c>
    </row>
    <row r="22" spans="1:8">
      <c r="A22" s="2">
        <v>145</v>
      </c>
      <c r="B22" s="5">
        <f t="shared" si="0"/>
        <v>3.45</v>
      </c>
      <c r="C22" s="2">
        <v>6.9000000000000006E-2</v>
      </c>
      <c r="D22" s="6">
        <f t="shared" si="1"/>
        <v>4.3800000000000002E-3</v>
      </c>
      <c r="E22" s="3">
        <f t="shared" si="2"/>
        <v>4.7610000000000005E-3</v>
      </c>
      <c r="F22" s="3">
        <f t="shared" si="3"/>
        <v>6.0444000000000003E-4</v>
      </c>
      <c r="G22" s="3">
        <f t="shared" si="4"/>
        <v>177986918544.54752</v>
      </c>
      <c r="H22" s="3">
        <f t="shared" si="5"/>
        <v>33357648272.152035</v>
      </c>
    </row>
    <row r="23" spans="1:8">
      <c r="A23" s="2">
        <v>150</v>
      </c>
      <c r="B23" s="5">
        <f t="shared" si="0"/>
        <v>3.5</v>
      </c>
      <c r="C23" s="2">
        <v>7.2000000000000008E-2</v>
      </c>
      <c r="D23" s="6">
        <f t="shared" si="1"/>
        <v>4.4400000000000004E-3</v>
      </c>
      <c r="E23" s="3">
        <f t="shared" si="2"/>
        <v>5.1840000000000011E-3</v>
      </c>
      <c r="F23" s="3">
        <f t="shared" si="3"/>
        <v>6.3936000000000017E-4</v>
      </c>
      <c r="G23" s="3">
        <f t="shared" si="4"/>
        <v>169100359033.88223</v>
      </c>
      <c r="H23" s="3">
        <f t="shared" si="5"/>
        <v>31001732489.545078</v>
      </c>
    </row>
    <row r="24" spans="1:8">
      <c r="A24" s="2">
        <v>155</v>
      </c>
      <c r="B24" s="5">
        <f t="shared" si="0"/>
        <v>3.55</v>
      </c>
      <c r="C24" s="2">
        <v>7.2000000000000008E-2</v>
      </c>
      <c r="D24" s="6">
        <f t="shared" si="1"/>
        <v>4.4400000000000004E-3</v>
      </c>
      <c r="E24" s="3">
        <f t="shared" si="2"/>
        <v>5.1840000000000011E-3</v>
      </c>
      <c r="F24" s="3">
        <f t="shared" si="3"/>
        <v>6.3936000000000017E-4</v>
      </c>
      <c r="G24" s="3">
        <f t="shared" si="4"/>
        <v>174737037668.34497</v>
      </c>
      <c r="H24" s="3">
        <f t="shared" si="5"/>
        <v>31959967857.403744</v>
      </c>
    </row>
    <row r="25" spans="1:8">
      <c r="A25" s="2">
        <v>160</v>
      </c>
      <c r="B25" s="5">
        <f t="shared" si="0"/>
        <v>3.6</v>
      </c>
      <c r="C25" s="2">
        <v>7.2000000000000008E-2</v>
      </c>
      <c r="D25" s="6">
        <f t="shared" si="1"/>
        <v>4.4400000000000004E-3</v>
      </c>
      <c r="E25" s="3">
        <f t="shared" si="2"/>
        <v>5.1840000000000011E-3</v>
      </c>
      <c r="F25" s="3">
        <f t="shared" si="3"/>
        <v>6.3936000000000017E-4</v>
      </c>
      <c r="G25" s="3">
        <f t="shared" si="4"/>
        <v>180373716302.80774</v>
      </c>
      <c r="H25" s="3">
        <f t="shared" si="5"/>
        <v>32918203225.262413</v>
      </c>
    </row>
    <row r="26" spans="1:8">
      <c r="A26" s="2">
        <v>165</v>
      </c>
      <c r="B26" s="5">
        <f t="shared" si="0"/>
        <v>3.6500000000000004</v>
      </c>
      <c r="C26" s="2">
        <v>7.2999999999999995E-2</v>
      </c>
      <c r="D26" s="6">
        <f t="shared" si="1"/>
        <v>4.4600000000000004E-3</v>
      </c>
      <c r="E26" s="3">
        <f t="shared" si="2"/>
        <v>5.3289999999999995E-3</v>
      </c>
      <c r="F26" s="3">
        <f t="shared" si="3"/>
        <v>6.5116000000000002E-4</v>
      </c>
      <c r="G26" s="3">
        <f t="shared" si="4"/>
        <v>180949125043.12448</v>
      </c>
      <c r="H26" s="3">
        <f t="shared" si="5"/>
        <v>32748111056.995193</v>
      </c>
    </row>
    <row r="27" spans="1:8">
      <c r="A27" s="2">
        <v>170</v>
      </c>
      <c r="B27" s="5">
        <f t="shared" si="0"/>
        <v>3.7</v>
      </c>
      <c r="C27" s="2">
        <v>7.2999999999999995E-2</v>
      </c>
      <c r="D27" s="6">
        <f t="shared" si="1"/>
        <v>4.4600000000000004E-3</v>
      </c>
      <c r="E27" s="3">
        <f t="shared" si="2"/>
        <v>5.3289999999999995E-3</v>
      </c>
      <c r="F27" s="3">
        <f t="shared" si="3"/>
        <v>6.5116000000000002E-4</v>
      </c>
      <c r="G27" s="3">
        <f t="shared" si="4"/>
        <v>186432431862.6131</v>
      </c>
      <c r="H27" s="3">
        <f t="shared" si="5"/>
        <v>33674013733.637608</v>
      </c>
    </row>
    <row r="28" spans="1:8">
      <c r="A28" s="2">
        <v>180</v>
      </c>
      <c r="B28" s="5">
        <f t="shared" si="0"/>
        <v>3.8</v>
      </c>
      <c r="C28" s="2">
        <v>7.5999999999999998E-2</v>
      </c>
      <c r="D28" s="6">
        <f t="shared" si="1"/>
        <v>4.5199999999999997E-3</v>
      </c>
      <c r="E28" s="3">
        <f t="shared" si="2"/>
        <v>5.7759999999999999E-3</v>
      </c>
      <c r="F28" s="3">
        <f t="shared" si="3"/>
        <v>6.8703999999999998E-4</v>
      </c>
      <c r="G28" s="3">
        <f t="shared" si="4"/>
        <v>182122491945.63278</v>
      </c>
      <c r="H28" s="3">
        <f t="shared" si="5"/>
        <v>32185624015.187263</v>
      </c>
    </row>
    <row r="29" spans="1:8">
      <c r="A29" s="2">
        <v>190</v>
      </c>
      <c r="B29" s="5">
        <f t="shared" si="0"/>
        <v>3.9000000000000004</v>
      </c>
      <c r="C29" s="2">
        <v>7.6999999999999999E-2</v>
      </c>
      <c r="D29" s="6">
        <f t="shared" si="1"/>
        <v>4.5399999999999998E-3</v>
      </c>
      <c r="E29" s="3">
        <f t="shared" si="2"/>
        <v>5.9290000000000002E-3</v>
      </c>
      <c r="F29" s="3">
        <f t="shared" si="3"/>
        <v>6.9915999999999999E-4</v>
      </c>
      <c r="G29" s="3">
        <f t="shared" si="4"/>
        <v>187279574558.96179</v>
      </c>
      <c r="H29" s="3">
        <f t="shared" si="5"/>
        <v>32795474006.499626</v>
      </c>
    </row>
    <row r="30" spans="1:8">
      <c r="A30" s="2">
        <v>200</v>
      </c>
      <c r="B30" s="5">
        <f t="shared" si="0"/>
        <v>4</v>
      </c>
      <c r="C30" s="2">
        <v>8.1000000000000003E-2</v>
      </c>
      <c r="D30" s="6">
        <f t="shared" si="1"/>
        <v>4.62E-3</v>
      </c>
      <c r="E30" s="3">
        <f t="shared" si="2"/>
        <v>6.561E-3</v>
      </c>
      <c r="F30" s="3">
        <f t="shared" si="3"/>
        <v>7.4844000000000006E-4</v>
      </c>
      <c r="G30" s="3">
        <f t="shared" si="4"/>
        <v>178146880299.0694</v>
      </c>
      <c r="H30" s="3">
        <f t="shared" si="5"/>
        <v>30416930302.915184</v>
      </c>
    </row>
    <row r="31" spans="1:8">
      <c r="A31" s="2">
        <v>210</v>
      </c>
      <c r="B31" s="5">
        <f t="shared" si="0"/>
        <v>4.0999999999999996</v>
      </c>
      <c r="C31" s="2">
        <v>8.1000000000000003E-2</v>
      </c>
      <c r="D31" s="6">
        <f t="shared" si="1"/>
        <v>4.62E-3</v>
      </c>
      <c r="E31" s="3">
        <f t="shared" si="2"/>
        <v>6.561E-3</v>
      </c>
      <c r="F31" s="3">
        <f t="shared" si="3"/>
        <v>7.4844000000000006E-4</v>
      </c>
      <c r="G31" s="3">
        <f t="shared" si="4"/>
        <v>187054224314.02286</v>
      </c>
      <c r="H31" s="3">
        <f t="shared" si="5"/>
        <v>31848703377.911407</v>
      </c>
    </row>
    <row r="32" spans="1:8">
      <c r="A32" s="2">
        <v>220</v>
      </c>
      <c r="B32" s="5">
        <f t="shared" si="0"/>
        <v>4.2</v>
      </c>
      <c r="C32" s="2">
        <v>8.3000000000000004E-2</v>
      </c>
      <c r="D32" s="6">
        <f t="shared" si="1"/>
        <v>4.6600000000000001E-3</v>
      </c>
      <c r="E32" s="3">
        <f t="shared" si="2"/>
        <v>6.889000000000001E-3</v>
      </c>
      <c r="F32" s="3">
        <f t="shared" si="3"/>
        <v>7.7356000000000007E-4</v>
      </c>
      <c r="G32" s="3">
        <f t="shared" si="4"/>
        <v>186631419626.4209</v>
      </c>
      <c r="H32" s="3">
        <f t="shared" si="5"/>
        <v>31362800228.422424</v>
      </c>
    </row>
    <row r="33" spans="1:8">
      <c r="A33" s="2">
        <v>230</v>
      </c>
      <c r="B33" s="5">
        <f t="shared" si="0"/>
        <v>4.3000000000000007</v>
      </c>
      <c r="C33" s="2">
        <v>8.6999999999999994E-2</v>
      </c>
      <c r="D33" s="6">
        <f t="shared" si="1"/>
        <v>4.7400000000000003E-3</v>
      </c>
      <c r="E33" s="3">
        <f t="shared" si="2"/>
        <v>7.5689999999999993E-3</v>
      </c>
      <c r="F33" s="3">
        <f t="shared" si="3"/>
        <v>8.2476000000000001E-4</v>
      </c>
      <c r="G33" s="3">
        <f t="shared" si="4"/>
        <v>177585537572.80005</v>
      </c>
      <c r="H33" s="3">
        <f t="shared" si="5"/>
        <v>29182247108.789669</v>
      </c>
    </row>
    <row r="34" spans="1:8">
      <c r="A34" s="2">
        <v>240</v>
      </c>
      <c r="B34" s="5">
        <f t="shared" si="0"/>
        <v>4.4000000000000004</v>
      </c>
      <c r="C34" s="2">
        <v>8.5999999999999993E-2</v>
      </c>
      <c r="D34" s="6">
        <f t="shared" si="1"/>
        <v>4.7200000000000002E-3</v>
      </c>
      <c r="E34" s="3">
        <f t="shared" si="2"/>
        <v>7.3959999999999989E-3</v>
      </c>
      <c r="F34" s="3">
        <f t="shared" si="3"/>
        <v>8.1183999999999998E-4</v>
      </c>
      <c r="G34" s="3">
        <f t="shared" si="4"/>
        <v>189641159812.14621</v>
      </c>
      <c r="H34" s="3">
        <f t="shared" si="5"/>
        <v>31246688773.698971</v>
      </c>
    </row>
    <row r="35" spans="1:8">
      <c r="A35" s="2">
        <v>250</v>
      </c>
      <c r="B35" s="5">
        <f t="shared" si="0"/>
        <v>4.5</v>
      </c>
      <c r="C35" s="2">
        <v>9.1999999999999998E-2</v>
      </c>
      <c r="D35" s="6">
        <f t="shared" si="1"/>
        <v>4.8400000000000006E-3</v>
      </c>
      <c r="E35" s="3">
        <f t="shared" si="2"/>
        <v>8.4639999999999993E-3</v>
      </c>
      <c r="F35" s="3">
        <f t="shared" si="3"/>
        <v>8.9056000000000009E-4</v>
      </c>
      <c r="G35" s="3">
        <f t="shared" si="4"/>
        <v>172616623588.46207</v>
      </c>
      <c r="H35" s="3">
        <f t="shared" si="5"/>
        <v>27598646252.578461</v>
      </c>
    </row>
    <row r="36" spans="1:8">
      <c r="A36" s="2">
        <v>260</v>
      </c>
      <c r="B36" s="5">
        <f t="shared" si="0"/>
        <v>4.5999999999999996</v>
      </c>
      <c r="C36" s="2">
        <v>8.900000000000001E-2</v>
      </c>
      <c r="D36" s="6">
        <f t="shared" si="1"/>
        <v>4.7800000000000004E-3</v>
      </c>
      <c r="E36" s="3">
        <f t="shared" si="2"/>
        <v>7.921000000000001E-3</v>
      </c>
      <c r="F36" s="3">
        <f t="shared" si="3"/>
        <v>8.5084000000000017E-4</v>
      </c>
      <c r="G36" s="3">
        <f t="shared" si="4"/>
        <v>191827823019.17087</v>
      </c>
      <c r="H36" s="3">
        <f t="shared" si="5"/>
        <v>31032889421.413094</v>
      </c>
    </row>
    <row r="37" spans="1:8">
      <c r="A37" s="2">
        <v>270</v>
      </c>
      <c r="B37" s="5">
        <f t="shared" si="0"/>
        <v>4.7</v>
      </c>
      <c r="C37" s="2">
        <v>9.4E-2</v>
      </c>
      <c r="D37" s="6">
        <f t="shared" si="1"/>
        <v>4.8799999999999998E-3</v>
      </c>
      <c r="E37" s="3">
        <f t="shared" si="2"/>
        <v>8.8360000000000001E-3</v>
      </c>
      <c r="F37" s="3">
        <f t="shared" si="3"/>
        <v>9.1743999999999994E-4</v>
      </c>
      <c r="G37" s="3">
        <f t="shared" si="4"/>
        <v>178577328001.01431</v>
      </c>
      <c r="H37" s="3">
        <f t="shared" si="5"/>
        <v>28198049633.446217</v>
      </c>
    </row>
    <row r="38" spans="1:8">
      <c r="A38" s="2">
        <v>280</v>
      </c>
      <c r="B38" s="5">
        <f t="shared" si="0"/>
        <v>4.8000000000000007</v>
      </c>
      <c r="C38" s="2">
        <v>9.5000000000000001E-2</v>
      </c>
      <c r="D38" s="6">
        <f t="shared" si="1"/>
        <v>4.8999999999999998E-3</v>
      </c>
      <c r="E38" s="3">
        <f t="shared" si="2"/>
        <v>9.025E-3</v>
      </c>
      <c r="F38" s="3">
        <f t="shared" si="3"/>
        <v>9.3099999999999997E-4</v>
      </c>
      <c r="G38" s="3">
        <f t="shared" si="4"/>
        <v>181313058648.09662</v>
      </c>
      <c r="H38" s="3">
        <f t="shared" si="5"/>
        <v>28460242764.737572</v>
      </c>
    </row>
    <row r="39" spans="1:8">
      <c r="A39" s="2">
        <v>290</v>
      </c>
      <c r="B39" s="5">
        <f t="shared" si="0"/>
        <v>4.9000000000000004</v>
      </c>
      <c r="C39" s="2">
        <v>9.5000000000000001E-2</v>
      </c>
      <c r="D39" s="6">
        <f t="shared" si="1"/>
        <v>4.8999999999999998E-3</v>
      </c>
      <c r="E39" s="3">
        <f t="shared" si="2"/>
        <v>9.025E-3</v>
      </c>
      <c r="F39" s="3">
        <f t="shared" si="3"/>
        <v>9.3099999999999997E-4</v>
      </c>
      <c r="G39" s="3">
        <f t="shared" si="4"/>
        <v>187788525028.3858</v>
      </c>
      <c r="H39" s="3">
        <f t="shared" si="5"/>
        <v>29430426675.047565</v>
      </c>
    </row>
    <row r="40" spans="1:8">
      <c r="A40" s="2">
        <v>300</v>
      </c>
      <c r="B40" s="5">
        <f t="shared" si="0"/>
        <v>5</v>
      </c>
      <c r="C40" s="2">
        <v>0.10099999999999999</v>
      </c>
      <c r="D40" s="6">
        <f t="shared" si="1"/>
        <v>5.0200000000000002E-3</v>
      </c>
      <c r="E40" s="3">
        <f t="shared" si="2"/>
        <v>1.0200999999999998E-2</v>
      </c>
      <c r="F40" s="3">
        <f t="shared" si="3"/>
        <v>1.0140399999999999E-3</v>
      </c>
      <c r="G40" s="3">
        <f t="shared" si="4"/>
        <v>171868691546.24957</v>
      </c>
      <c r="H40" s="3">
        <f t="shared" si="5"/>
        <v>26251099157.625179</v>
      </c>
    </row>
    <row r="41" spans="1:8">
      <c r="A41" s="2"/>
      <c r="B41" s="2"/>
      <c r="C41" s="2"/>
      <c r="D41" s="2"/>
      <c r="E41" s="2"/>
      <c r="F41" s="2"/>
    </row>
    <row r="42" spans="1:8" ht="15">
      <c r="A42" s="2"/>
      <c r="B42" s="2"/>
      <c r="F42" s="11" t="s">
        <v>6</v>
      </c>
      <c r="G42" s="3">
        <f>AVERAGE(G8:G40)</f>
        <v>183451680442.03137</v>
      </c>
      <c r="H42" s="3">
        <f>STDEV(H8:H40)</f>
        <v>5720011521.546526</v>
      </c>
    </row>
    <row r="43" spans="1:8" ht="15">
      <c r="F43" s="11" t="s">
        <v>11</v>
      </c>
      <c r="G43" s="3">
        <f>8/($G$4^2*0.0000321)</f>
        <v>182059451969.18915</v>
      </c>
      <c r="H43" s="3"/>
    </row>
  </sheetData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0" scale="76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4"/>
  <sheetViews>
    <sheetView topLeftCell="A4" zoomScale="125" workbookViewId="0">
      <selection activeCell="P25" sqref="P25"/>
    </sheetView>
  </sheetViews>
  <sheetFormatPr baseColWidth="10" defaultRowHeight="12" x14ac:dyDescent="0"/>
  <cols>
    <col min="1" max="1" width="6.33203125" bestFit="1" customWidth="1"/>
    <col min="2" max="2" width="5.6640625" customWidth="1"/>
    <col min="3" max="3" width="7" bestFit="1" customWidth="1"/>
    <col min="4" max="4" width="6.6640625" bestFit="1" customWidth="1"/>
    <col min="5" max="5" width="11" bestFit="1" customWidth="1"/>
    <col min="6" max="6" width="10.6640625" bestFit="1" customWidth="1"/>
    <col min="7" max="7" width="13.6640625" bestFit="1" customWidth="1"/>
    <col min="8" max="8" width="8.83203125" bestFit="1" customWidth="1"/>
  </cols>
  <sheetData>
    <row r="1" spans="1:13" ht="19" customHeight="1">
      <c r="A1" s="9" t="s">
        <v>10</v>
      </c>
    </row>
    <row r="2" spans="1:13" ht="12" customHeight="1">
      <c r="A2" s="1"/>
    </row>
    <row r="3" spans="1:13" ht="12" customHeight="1">
      <c r="E3" s="10" t="s">
        <v>7</v>
      </c>
      <c r="F3" s="10" t="s">
        <v>1</v>
      </c>
      <c r="G3" s="10" t="s">
        <v>8</v>
      </c>
      <c r="H3" s="10" t="s">
        <v>1</v>
      </c>
    </row>
    <row r="4" spans="1:13" ht="12" customHeight="1">
      <c r="E4" s="3">
        <v>75</v>
      </c>
      <c r="F4" s="7">
        <v>3</v>
      </c>
      <c r="G4" s="3">
        <v>7.7999999999999999E-4</v>
      </c>
      <c r="H4" s="7">
        <f>0.02*G4</f>
        <v>1.56E-5</v>
      </c>
    </row>
    <row r="5" spans="1:13" ht="12" customHeight="1"/>
    <row r="6" spans="1:13" ht="19" customHeight="1">
      <c r="A6" s="10" t="s">
        <v>9</v>
      </c>
      <c r="B6" s="10" t="s">
        <v>1</v>
      </c>
      <c r="C6" s="10" t="s">
        <v>4</v>
      </c>
      <c r="D6" s="10" t="s">
        <v>1</v>
      </c>
      <c r="E6" s="10" t="s">
        <v>14</v>
      </c>
      <c r="F6" s="10" t="s">
        <v>1</v>
      </c>
      <c r="G6" s="10" t="s">
        <v>5</v>
      </c>
      <c r="H6" s="10" t="s">
        <v>1</v>
      </c>
    </row>
    <row r="7" spans="1:13" ht="12" customHeight="1">
      <c r="A7" s="2"/>
      <c r="B7" s="2"/>
      <c r="C7" s="2"/>
      <c r="D7" s="2"/>
      <c r="E7" s="2"/>
      <c r="F7" s="2"/>
      <c r="G7" s="2"/>
      <c r="H7" s="2"/>
    </row>
    <row r="8" spans="1:13">
      <c r="A8" s="12">
        <v>1.5</v>
      </c>
      <c r="B8" s="8">
        <f t="shared" ref="B8:B21" si="0">0.01*A8+0.02</f>
        <v>3.5000000000000003E-2</v>
      </c>
      <c r="C8" s="2">
        <v>4.5999999999999999E-2</v>
      </c>
      <c r="D8" s="6">
        <f t="shared" ref="D8:D21" si="1">0.02*C8+0.003</f>
        <v>3.9199999999999999E-3</v>
      </c>
      <c r="E8" s="3">
        <f t="shared" ref="E8:E21" si="2">1/(A8*$G$4)</f>
        <v>854.70085470085462</v>
      </c>
      <c r="F8" s="3">
        <f t="shared" ref="F8:F21" si="3">((B8/A8)+($H$4/$G$4)+0.03*E8/$E$8)*E8</f>
        <v>62.678062678062673</v>
      </c>
      <c r="G8" s="3">
        <f t="shared" ref="G8:G21" si="4">8*$E$4*(E8/C8)^2</f>
        <v>207139948306.15448</v>
      </c>
      <c r="H8" s="3">
        <f t="shared" ref="H8:H21" si="5">(($F$4/$E$4)+2*(F8/E8)+2*(D8/C8))*G8</f>
        <v>73969975742.951401</v>
      </c>
    </row>
    <row r="9" spans="1:13">
      <c r="A9" s="12">
        <v>1.45</v>
      </c>
      <c r="B9" s="8">
        <f t="shared" si="0"/>
        <v>3.4500000000000003E-2</v>
      </c>
      <c r="C9" s="2">
        <v>4.5999999999999999E-2</v>
      </c>
      <c r="D9" s="6">
        <f t="shared" si="1"/>
        <v>3.9199999999999999E-3</v>
      </c>
      <c r="E9" s="3">
        <f t="shared" si="2"/>
        <v>884.17329796640149</v>
      </c>
      <c r="F9" s="3">
        <f t="shared" si="3"/>
        <v>66.160553675416949</v>
      </c>
      <c r="G9" s="3">
        <f t="shared" si="4"/>
        <v>221671763942.37704</v>
      </c>
      <c r="H9" s="3">
        <f t="shared" si="5"/>
        <v>79821775507.766296</v>
      </c>
    </row>
    <row r="10" spans="1:13" ht="13">
      <c r="A10" s="12">
        <v>1.4</v>
      </c>
      <c r="B10" s="8">
        <f t="shared" si="0"/>
        <v>3.4000000000000002E-2</v>
      </c>
      <c r="C10" s="2">
        <v>5.2999999999999999E-2</v>
      </c>
      <c r="D10" s="6">
        <f t="shared" si="1"/>
        <v>4.0600000000000002E-3</v>
      </c>
      <c r="E10" s="3">
        <f t="shared" si="2"/>
        <v>915.75091575091585</v>
      </c>
      <c r="F10" s="3">
        <f t="shared" si="3"/>
        <v>69.989534275248573</v>
      </c>
      <c r="G10" s="3">
        <f t="shared" si="4"/>
        <v>179124187902.87814</v>
      </c>
      <c r="H10" s="3">
        <f t="shared" si="5"/>
        <v>61988556562.939415</v>
      </c>
      <c r="L10" s="4"/>
      <c r="M10" s="4"/>
    </row>
    <row r="11" spans="1:13">
      <c r="A11" s="12">
        <v>1.35</v>
      </c>
      <c r="B11" s="8">
        <f t="shared" si="0"/>
        <v>3.3500000000000002E-2</v>
      </c>
      <c r="C11" s="2">
        <v>4.9000000000000002E-2</v>
      </c>
      <c r="D11" s="6">
        <f t="shared" si="1"/>
        <v>3.98E-3</v>
      </c>
      <c r="E11" s="3">
        <f t="shared" si="2"/>
        <v>949.66761633428291</v>
      </c>
      <c r="F11" s="3">
        <f t="shared" si="3"/>
        <v>74.214765572790256</v>
      </c>
      <c r="G11" s="3">
        <f t="shared" si="4"/>
        <v>225373239861.90057</v>
      </c>
      <c r="H11" s="3">
        <f t="shared" si="5"/>
        <v>80851585112.059906</v>
      </c>
    </row>
    <row r="12" spans="1:13">
      <c r="A12" s="12">
        <v>1.3</v>
      </c>
      <c r="B12" s="8">
        <f t="shared" si="0"/>
        <v>3.3000000000000002E-2</v>
      </c>
      <c r="C12" s="2">
        <v>5.7000000000000002E-2</v>
      </c>
      <c r="D12" s="6">
        <f t="shared" si="1"/>
        <v>4.1400000000000005E-3</v>
      </c>
      <c r="E12" s="3">
        <f t="shared" si="2"/>
        <v>986.19329388560163</v>
      </c>
      <c r="F12" s="3">
        <f t="shared" si="3"/>
        <v>78.895463510848131</v>
      </c>
      <c r="G12" s="3">
        <f t="shared" si="4"/>
        <v>179607980222.51755</v>
      </c>
      <c r="H12" s="3">
        <f t="shared" si="5"/>
        <v>62012018434.721848</v>
      </c>
    </row>
    <row r="13" spans="1:13">
      <c r="A13" s="12">
        <v>1.25</v>
      </c>
      <c r="B13" s="8">
        <f t="shared" si="0"/>
        <v>3.2500000000000001E-2</v>
      </c>
      <c r="C13" s="2">
        <v>5.2000000000000005E-2</v>
      </c>
      <c r="D13" s="6">
        <f t="shared" si="1"/>
        <v>4.0400000000000002E-3</v>
      </c>
      <c r="E13" s="3">
        <f t="shared" si="2"/>
        <v>1025.6410256410256</v>
      </c>
      <c r="F13" s="3">
        <f t="shared" si="3"/>
        <v>84.102564102564088</v>
      </c>
      <c r="G13" s="3">
        <f t="shared" si="4"/>
        <v>233418531097.18372</v>
      </c>
      <c r="H13" s="3">
        <f t="shared" si="5"/>
        <v>83887029022.00325</v>
      </c>
    </row>
    <row r="14" spans="1:13">
      <c r="A14" s="12">
        <v>1.2</v>
      </c>
      <c r="B14" s="8">
        <f t="shared" si="0"/>
        <v>3.2000000000000001E-2</v>
      </c>
      <c r="C14" s="2">
        <v>6.0999999999999999E-2</v>
      </c>
      <c r="D14" s="6">
        <f t="shared" si="1"/>
        <v>4.2199999999999998E-3</v>
      </c>
      <c r="E14" s="3">
        <f t="shared" si="2"/>
        <v>1068.3760683760684</v>
      </c>
      <c r="F14" s="3">
        <f t="shared" si="3"/>
        <v>89.921652421652425</v>
      </c>
      <c r="G14" s="3">
        <f t="shared" si="4"/>
        <v>184051721066.1713</v>
      </c>
      <c r="H14" s="3">
        <f t="shared" si="5"/>
        <v>63809625371.820976</v>
      </c>
    </row>
    <row r="15" spans="1:13" ht="13">
      <c r="A15" s="12">
        <v>1.1000000000000001</v>
      </c>
      <c r="B15" s="8">
        <f t="shared" si="0"/>
        <v>3.1E-2</v>
      </c>
      <c r="C15" s="2">
        <v>6.6000000000000003E-2</v>
      </c>
      <c r="D15" s="6">
        <f t="shared" si="1"/>
        <v>4.3200000000000001E-3</v>
      </c>
      <c r="E15" s="3">
        <f t="shared" si="2"/>
        <v>1165.5011655011654</v>
      </c>
      <c r="F15" s="3">
        <f t="shared" si="3"/>
        <v>103.8355583810129</v>
      </c>
      <c r="G15" s="3">
        <f t="shared" si="4"/>
        <v>187106469254.07364</v>
      </c>
      <c r="H15" s="3">
        <f t="shared" si="5"/>
        <v>65317167448.694794</v>
      </c>
      <c r="L15" s="4"/>
      <c r="M15" s="4"/>
    </row>
    <row r="16" spans="1:13">
      <c r="A16" s="12">
        <v>1</v>
      </c>
      <c r="B16" s="8">
        <f t="shared" si="0"/>
        <v>0.03</v>
      </c>
      <c r="C16" s="2">
        <v>7.0000000000000007E-2</v>
      </c>
      <c r="D16" s="6">
        <f t="shared" si="1"/>
        <v>4.4000000000000003E-3</v>
      </c>
      <c r="E16" s="3">
        <f t="shared" si="2"/>
        <v>1282.051282051282</v>
      </c>
      <c r="F16" s="3">
        <f t="shared" si="3"/>
        <v>121.7948717948718</v>
      </c>
      <c r="G16" s="3">
        <f t="shared" si="4"/>
        <v>201263937527.67371</v>
      </c>
      <c r="H16" s="3">
        <f t="shared" si="5"/>
        <v>71592457777.70108</v>
      </c>
    </row>
    <row r="17" spans="1:8">
      <c r="A17" s="12">
        <v>0.95</v>
      </c>
      <c r="B17" s="8">
        <f t="shared" si="0"/>
        <v>2.9499999999999998E-2</v>
      </c>
      <c r="C17" s="2">
        <v>6.6000000000000003E-2</v>
      </c>
      <c r="D17" s="6">
        <f t="shared" si="1"/>
        <v>4.3200000000000001E-3</v>
      </c>
      <c r="E17" s="3">
        <f t="shared" si="2"/>
        <v>1349.5276653171393</v>
      </c>
      <c r="F17" s="3">
        <f t="shared" si="3"/>
        <v>132.82193337595004</v>
      </c>
      <c r="G17" s="3">
        <f t="shared" si="4"/>
        <v>250857426922.35928</v>
      </c>
      <c r="H17" s="3">
        <f t="shared" si="5"/>
        <v>92253118819.390121</v>
      </c>
    </row>
    <row r="18" spans="1:8">
      <c r="A18" s="12">
        <v>0.9</v>
      </c>
      <c r="B18" s="8">
        <f t="shared" si="0"/>
        <v>2.9000000000000001E-2</v>
      </c>
      <c r="C18" s="2">
        <v>7.2000000000000008E-2</v>
      </c>
      <c r="D18" s="6">
        <f t="shared" si="1"/>
        <v>4.4400000000000004E-3</v>
      </c>
      <c r="E18" s="3">
        <f t="shared" si="2"/>
        <v>1424.5014245014245</v>
      </c>
      <c r="F18" s="3">
        <f t="shared" si="3"/>
        <v>145.61570117125675</v>
      </c>
      <c r="G18" s="3">
        <f t="shared" si="4"/>
        <v>234861609769.28085</v>
      </c>
      <c r="H18" s="3">
        <f t="shared" si="5"/>
        <v>86376880926.257751</v>
      </c>
    </row>
    <row r="19" spans="1:8">
      <c r="A19" s="12">
        <v>0.85</v>
      </c>
      <c r="B19" s="8">
        <f t="shared" si="0"/>
        <v>2.8500000000000001E-2</v>
      </c>
      <c r="C19" s="2">
        <v>7.2999999999999995E-2</v>
      </c>
      <c r="D19" s="6">
        <f t="shared" si="1"/>
        <v>4.4600000000000004E-3</v>
      </c>
      <c r="E19" s="3">
        <f t="shared" si="2"/>
        <v>1508.2956259426849</v>
      </c>
      <c r="F19" s="3">
        <f t="shared" si="3"/>
        <v>160.58912252683882</v>
      </c>
      <c r="G19" s="3">
        <f t="shared" si="4"/>
        <v>256140629976.11215</v>
      </c>
      <c r="H19" s="3">
        <f t="shared" si="5"/>
        <v>96086792005.704498</v>
      </c>
    </row>
    <row r="20" spans="1:8">
      <c r="A20" s="12">
        <v>0.8</v>
      </c>
      <c r="B20" s="8">
        <f t="shared" si="0"/>
        <v>2.8000000000000001E-2</v>
      </c>
      <c r="C20" s="2">
        <v>8.1000000000000003E-2</v>
      </c>
      <c r="D20" s="6">
        <f t="shared" si="1"/>
        <v>4.62E-3</v>
      </c>
      <c r="E20" s="3">
        <f t="shared" si="2"/>
        <v>1602.5641025641025</v>
      </c>
      <c r="F20" s="3">
        <f t="shared" si="3"/>
        <v>178.28525641025638</v>
      </c>
      <c r="G20" s="3">
        <f t="shared" si="4"/>
        <v>234861609769.28098</v>
      </c>
      <c r="H20" s="3">
        <f t="shared" si="5"/>
        <v>88442793234.413483</v>
      </c>
    </row>
    <row r="21" spans="1:8">
      <c r="A21" s="12">
        <v>0.75</v>
      </c>
      <c r="B21" s="8">
        <f t="shared" si="0"/>
        <v>2.75E-2</v>
      </c>
      <c r="C21" s="2">
        <v>7.8E-2</v>
      </c>
      <c r="D21" s="6">
        <f t="shared" si="1"/>
        <v>4.5599999999999998E-3</v>
      </c>
      <c r="E21" s="3">
        <f t="shared" si="2"/>
        <v>1709.4017094017092</v>
      </c>
      <c r="F21" s="3">
        <f t="shared" si="3"/>
        <v>199.43019943019942</v>
      </c>
      <c r="G21" s="3">
        <f t="shared" si="4"/>
        <v>288171026045.90588</v>
      </c>
      <c r="H21" s="3">
        <f t="shared" si="5"/>
        <v>112460590164.58173</v>
      </c>
    </row>
    <row r="22" spans="1:8">
      <c r="A22" s="2"/>
      <c r="B22" s="2"/>
      <c r="C22" s="2"/>
      <c r="D22" s="2"/>
      <c r="E22" s="2"/>
      <c r="F22" s="2"/>
    </row>
    <row r="23" spans="1:8" ht="15">
      <c r="A23" s="2"/>
      <c r="B23" s="2"/>
      <c r="F23" s="11" t="s">
        <v>6</v>
      </c>
      <c r="G23" s="3">
        <f>AVERAGE(G8:G21)</f>
        <v>220260720118.84784</v>
      </c>
      <c r="H23" s="3">
        <f>STDEV(H8:H21)</f>
        <v>14736337150.387878</v>
      </c>
    </row>
    <row r="24" spans="1:8" ht="15">
      <c r="F24" s="11" t="s">
        <v>11</v>
      </c>
      <c r="G24" s="3">
        <f>8*$E$4/(0.0000514)^2</f>
        <v>227104119668.73077</v>
      </c>
    </row>
  </sheetData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0" scale="83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4"/>
  <sheetViews>
    <sheetView zoomScale="125" workbookViewId="0">
      <selection activeCell="P31" sqref="P31"/>
    </sheetView>
  </sheetViews>
  <sheetFormatPr baseColWidth="10" defaultRowHeight="12" x14ac:dyDescent="0"/>
  <cols>
    <col min="1" max="1" width="6.33203125" bestFit="1" customWidth="1"/>
    <col min="2" max="2" width="5.6640625" customWidth="1"/>
    <col min="3" max="3" width="7" bestFit="1" customWidth="1"/>
    <col min="4" max="4" width="6.6640625" bestFit="1" customWidth="1"/>
    <col min="5" max="5" width="11" bestFit="1" customWidth="1"/>
    <col min="6" max="6" width="10.6640625" bestFit="1" customWidth="1"/>
    <col min="7" max="7" width="13.6640625" bestFit="1" customWidth="1"/>
    <col min="8" max="8" width="8.83203125" bestFit="1" customWidth="1"/>
  </cols>
  <sheetData>
    <row r="1" spans="1:13" ht="19" customHeight="1">
      <c r="A1" s="9" t="s">
        <v>10</v>
      </c>
    </row>
    <row r="2" spans="1:13" ht="12" customHeight="1">
      <c r="A2" s="1"/>
    </row>
    <row r="3" spans="1:13" ht="12" customHeight="1">
      <c r="E3" s="10" t="s">
        <v>7</v>
      </c>
      <c r="F3" s="10" t="s">
        <v>1</v>
      </c>
      <c r="G3" s="10" t="s">
        <v>8</v>
      </c>
      <c r="H3" s="10" t="s">
        <v>1</v>
      </c>
    </row>
    <row r="4" spans="1:13" ht="12" customHeight="1">
      <c r="E4" s="3">
        <v>100</v>
      </c>
      <c r="F4" s="7">
        <v>3</v>
      </c>
      <c r="G4" s="3">
        <v>7.7999999999999999E-4</v>
      </c>
      <c r="H4" s="7">
        <f>0.02*G4</f>
        <v>1.56E-5</v>
      </c>
    </row>
    <row r="5" spans="1:13" ht="12" customHeight="1"/>
    <row r="6" spans="1:13" ht="19" customHeight="1">
      <c r="A6" s="10" t="s">
        <v>9</v>
      </c>
      <c r="B6" s="10" t="s">
        <v>1</v>
      </c>
      <c r="C6" s="10" t="s">
        <v>4</v>
      </c>
      <c r="D6" s="10" t="s">
        <v>1</v>
      </c>
      <c r="E6" s="10" t="s">
        <v>14</v>
      </c>
      <c r="F6" s="10" t="s">
        <v>1</v>
      </c>
      <c r="G6" s="10" t="s">
        <v>5</v>
      </c>
      <c r="H6" s="10" t="s">
        <v>1</v>
      </c>
    </row>
    <row r="7" spans="1:13" ht="12" customHeight="1">
      <c r="A7" s="2"/>
      <c r="B7" s="2"/>
      <c r="C7" s="2"/>
      <c r="D7" s="2"/>
      <c r="E7" s="2"/>
      <c r="F7" s="2"/>
      <c r="G7" s="2"/>
      <c r="H7" s="2"/>
    </row>
    <row r="8" spans="1:13">
      <c r="A8" s="12">
        <v>1.5</v>
      </c>
      <c r="B8" s="8">
        <f t="shared" ref="B8:B21" si="0">0.01*A8+0.02</f>
        <v>3.5000000000000003E-2</v>
      </c>
      <c r="C8" s="2">
        <v>5.2999999999999999E-2</v>
      </c>
      <c r="D8" s="6">
        <f t="shared" ref="D8:D21" si="1">0.02*C8+0.003</f>
        <v>4.0600000000000002E-3</v>
      </c>
      <c r="E8" s="3">
        <f t="shared" ref="E8:E21" si="2">1/(A8*$G$4)</f>
        <v>854.70085470085462</v>
      </c>
      <c r="F8" s="3">
        <f t="shared" ref="F8:F21" si="3">((B8/A8)+($H$4/$G$4)+0.03*E8/$E$8)*E8</f>
        <v>62.678062678062673</v>
      </c>
      <c r="G8" s="3">
        <f t="shared" ref="G8:G21" si="4">8*$E$4*(E8/C8)^2</f>
        <v>208049427134.60205</v>
      </c>
      <c r="H8" s="3">
        <f t="shared" ref="H8:H21" si="5">(($F$4/$E$4)+2*(F8/E8)+2*(D8/C8))*G8</f>
        <v>68630141215.156456</v>
      </c>
    </row>
    <row r="9" spans="1:13">
      <c r="A9" s="12">
        <v>1.45</v>
      </c>
      <c r="B9" s="8">
        <f t="shared" si="0"/>
        <v>3.4500000000000003E-2</v>
      </c>
      <c r="C9" s="2">
        <v>5.5999999999999994E-2</v>
      </c>
      <c r="D9" s="6">
        <f t="shared" si="1"/>
        <v>4.1200000000000004E-3</v>
      </c>
      <c r="E9" s="3">
        <f t="shared" si="2"/>
        <v>884.17329796640149</v>
      </c>
      <c r="F9" s="3">
        <f t="shared" si="3"/>
        <v>66.160553675416949</v>
      </c>
      <c r="G9" s="3">
        <f t="shared" si="4"/>
        <v>199429188988.97531</v>
      </c>
      <c r="H9" s="3">
        <f t="shared" si="5"/>
        <v>65173065997.677948</v>
      </c>
    </row>
    <row r="10" spans="1:13" ht="13">
      <c r="A10" s="12">
        <v>1.4</v>
      </c>
      <c r="B10" s="8">
        <f t="shared" si="0"/>
        <v>3.4000000000000002E-2</v>
      </c>
      <c r="C10" s="2">
        <v>5.7000000000000002E-2</v>
      </c>
      <c r="D10" s="6">
        <f t="shared" si="1"/>
        <v>4.1400000000000005E-3</v>
      </c>
      <c r="E10" s="3">
        <f t="shared" si="2"/>
        <v>915.75091575091585</v>
      </c>
      <c r="F10" s="3">
        <f t="shared" si="3"/>
        <v>69.989534275248573</v>
      </c>
      <c r="G10" s="3">
        <f t="shared" si="4"/>
        <v>206488086106.15967</v>
      </c>
      <c r="H10" s="3">
        <f t="shared" si="5"/>
        <v>67752932914.833145</v>
      </c>
      <c r="L10" s="4"/>
      <c r="M10" s="4"/>
    </row>
    <row r="11" spans="1:13">
      <c r="A11" s="12">
        <v>1.35</v>
      </c>
      <c r="B11" s="8">
        <f t="shared" si="0"/>
        <v>3.3500000000000002E-2</v>
      </c>
      <c r="C11" s="2">
        <v>5.7000000000000002E-2</v>
      </c>
      <c r="D11" s="6">
        <f t="shared" si="1"/>
        <v>4.1400000000000005E-3</v>
      </c>
      <c r="E11" s="3">
        <f t="shared" si="2"/>
        <v>949.66761633428291</v>
      </c>
      <c r="F11" s="3">
        <f t="shared" si="3"/>
        <v>74.214765572790256</v>
      </c>
      <c r="G11" s="3">
        <f t="shared" si="4"/>
        <v>222066748295.23877</v>
      </c>
      <c r="H11" s="3">
        <f t="shared" si="5"/>
        <v>73628329858.746918</v>
      </c>
    </row>
    <row r="12" spans="1:13">
      <c r="A12" s="12">
        <v>1.3</v>
      </c>
      <c r="B12" s="8">
        <f t="shared" si="0"/>
        <v>3.3000000000000002E-2</v>
      </c>
      <c r="C12" s="2">
        <v>6.0999999999999999E-2</v>
      </c>
      <c r="D12" s="6">
        <f t="shared" si="1"/>
        <v>4.2199999999999998E-3</v>
      </c>
      <c r="E12" s="3">
        <f t="shared" si="2"/>
        <v>986.19329388560163</v>
      </c>
      <c r="F12" s="3">
        <f t="shared" si="3"/>
        <v>78.895463510848131</v>
      </c>
      <c r="G12" s="3">
        <f t="shared" si="4"/>
        <v>209100180146.18277</v>
      </c>
      <c r="H12" s="3">
        <f t="shared" si="5"/>
        <v>68660272267.672798</v>
      </c>
    </row>
    <row r="13" spans="1:13">
      <c r="A13" s="12">
        <v>1.25</v>
      </c>
      <c r="B13" s="8">
        <f t="shared" si="0"/>
        <v>3.2500000000000001E-2</v>
      </c>
      <c r="C13" s="2">
        <v>6.4000000000000001E-2</v>
      </c>
      <c r="D13" s="6">
        <f t="shared" si="1"/>
        <v>4.28E-3</v>
      </c>
      <c r="E13" s="3">
        <f t="shared" si="2"/>
        <v>1025.6410256410256</v>
      </c>
      <c r="F13" s="3">
        <f t="shared" si="3"/>
        <v>84.102564102564088</v>
      </c>
      <c r="G13" s="3">
        <f t="shared" si="4"/>
        <v>205456936226.16699</v>
      </c>
      <c r="H13" s="3">
        <f t="shared" si="5"/>
        <v>67338510848.126228</v>
      </c>
    </row>
    <row r="14" spans="1:13">
      <c r="A14" s="12">
        <v>1.2</v>
      </c>
      <c r="B14" s="8">
        <f t="shared" si="0"/>
        <v>3.2000000000000001E-2</v>
      </c>
      <c r="C14" s="2">
        <v>6.6000000000000003E-2</v>
      </c>
      <c r="D14" s="6">
        <f t="shared" si="1"/>
        <v>4.3200000000000001E-3</v>
      </c>
      <c r="E14" s="3">
        <f t="shared" si="2"/>
        <v>1068.3760683760684</v>
      </c>
      <c r="F14" s="3">
        <f t="shared" si="3"/>
        <v>89.921652421652425</v>
      </c>
      <c r="G14" s="3">
        <f t="shared" si="4"/>
        <v>209628544256.87885</v>
      </c>
      <c r="H14" s="3">
        <f t="shared" si="5"/>
        <v>69018610101.545105</v>
      </c>
    </row>
    <row r="15" spans="1:13" ht="13">
      <c r="A15" s="12">
        <v>1.1499999999999999</v>
      </c>
      <c r="B15" s="8">
        <f t="shared" si="0"/>
        <v>3.15E-2</v>
      </c>
      <c r="C15" s="2">
        <v>6.8000000000000005E-2</v>
      </c>
      <c r="D15" s="6">
        <f t="shared" si="1"/>
        <v>4.3600000000000002E-3</v>
      </c>
      <c r="E15" s="3">
        <f t="shared" si="2"/>
        <v>1114.8272017837237</v>
      </c>
      <c r="F15" s="3">
        <f t="shared" si="3"/>
        <v>96.456788328243931</v>
      </c>
      <c r="G15" s="3">
        <f t="shared" si="4"/>
        <v>215024167791.85596</v>
      </c>
      <c r="H15" s="3">
        <f t="shared" si="5"/>
        <v>71232942337.798218</v>
      </c>
      <c r="L15" s="4"/>
      <c r="M15" s="4"/>
    </row>
    <row r="16" spans="1:13">
      <c r="A16" s="12">
        <v>1.1000000000000001</v>
      </c>
      <c r="B16" s="8">
        <f t="shared" si="0"/>
        <v>3.1E-2</v>
      </c>
      <c r="C16" s="2">
        <v>7.400000000000001E-2</v>
      </c>
      <c r="D16" s="6">
        <f t="shared" si="1"/>
        <v>4.4800000000000005E-3</v>
      </c>
      <c r="E16" s="3">
        <f t="shared" si="2"/>
        <v>1165.5011655011654</v>
      </c>
      <c r="F16" s="3">
        <f t="shared" si="3"/>
        <v>103.8355583810129</v>
      </c>
      <c r="G16" s="3">
        <f t="shared" si="4"/>
        <v>198450396900.59525</v>
      </c>
      <c r="H16" s="3">
        <f t="shared" si="5"/>
        <v>65342353043.363068</v>
      </c>
    </row>
    <row r="17" spans="1:8">
      <c r="A17" s="12">
        <v>1.05</v>
      </c>
      <c r="B17" s="8">
        <f t="shared" si="0"/>
        <v>3.0499999999999999E-2</v>
      </c>
      <c r="C17" s="2">
        <v>7.2999999999999995E-2</v>
      </c>
      <c r="D17" s="6">
        <f t="shared" si="1"/>
        <v>4.4600000000000004E-3</v>
      </c>
      <c r="E17" s="3">
        <f t="shared" si="2"/>
        <v>1221.001221001221</v>
      </c>
      <c r="F17" s="3">
        <f t="shared" si="3"/>
        <v>112.21582650154079</v>
      </c>
      <c r="G17" s="3">
        <f t="shared" si="4"/>
        <v>223808441611.78046</v>
      </c>
      <c r="H17" s="3">
        <f t="shared" si="5"/>
        <v>75199928369.088058</v>
      </c>
    </row>
    <row r="18" spans="1:8">
      <c r="A18" s="12">
        <v>1</v>
      </c>
      <c r="B18" s="8">
        <f t="shared" si="0"/>
        <v>0.03</v>
      </c>
      <c r="C18" s="2">
        <v>7.4999999999999997E-2</v>
      </c>
      <c r="D18" s="6">
        <f t="shared" si="1"/>
        <v>4.5000000000000005E-3</v>
      </c>
      <c r="E18" s="3">
        <f t="shared" si="2"/>
        <v>1282.051282051282</v>
      </c>
      <c r="F18" s="3">
        <f t="shared" si="3"/>
        <v>121.7948717948718</v>
      </c>
      <c r="G18" s="3">
        <f t="shared" si="4"/>
        <v>233764336328.4389</v>
      </c>
      <c r="H18" s="3">
        <f t="shared" si="5"/>
        <v>79479874351.669235</v>
      </c>
    </row>
    <row r="19" spans="1:8">
      <c r="A19" s="12">
        <v>0.95</v>
      </c>
      <c r="B19" s="8">
        <f t="shared" si="0"/>
        <v>2.9499999999999998E-2</v>
      </c>
      <c r="C19" s="2">
        <v>7.9000000000000001E-2</v>
      </c>
      <c r="D19" s="6">
        <f t="shared" si="1"/>
        <v>4.5799999999999999E-3</v>
      </c>
      <c r="E19" s="3">
        <f t="shared" si="2"/>
        <v>1349.5276653171393</v>
      </c>
      <c r="F19" s="3">
        <f t="shared" si="3"/>
        <v>132.82193337595004</v>
      </c>
      <c r="G19" s="3">
        <f t="shared" si="4"/>
        <v>233452961955.62619</v>
      </c>
      <c r="H19" s="3">
        <f t="shared" si="5"/>
        <v>80025684553.649811</v>
      </c>
    </row>
    <row r="20" spans="1:8">
      <c r="A20" s="12">
        <v>0.9</v>
      </c>
      <c r="B20" s="8">
        <f t="shared" si="0"/>
        <v>2.9000000000000001E-2</v>
      </c>
      <c r="C20" s="2">
        <v>8.3000000000000004E-2</v>
      </c>
      <c r="D20" s="6">
        <f t="shared" si="1"/>
        <v>4.6600000000000001E-3</v>
      </c>
      <c r="E20" s="3">
        <f t="shared" si="2"/>
        <v>1424.5014245014245</v>
      </c>
      <c r="F20" s="3">
        <f t="shared" si="3"/>
        <v>145.61570117125675</v>
      </c>
      <c r="G20" s="3">
        <f t="shared" si="4"/>
        <v>235645731851.54163</v>
      </c>
      <c r="H20" s="3">
        <f t="shared" si="5"/>
        <v>81706293181.884613</v>
      </c>
    </row>
    <row r="21" spans="1:8">
      <c r="A21" s="12">
        <v>0.85</v>
      </c>
      <c r="B21" s="8">
        <f t="shared" si="0"/>
        <v>2.8500000000000001E-2</v>
      </c>
      <c r="C21" s="2">
        <v>8.4000000000000005E-2</v>
      </c>
      <c r="D21" s="6">
        <f t="shared" si="1"/>
        <v>4.6800000000000001E-3</v>
      </c>
      <c r="E21" s="3">
        <f t="shared" si="2"/>
        <v>1508.2956259426849</v>
      </c>
      <c r="F21" s="3">
        <f t="shared" si="3"/>
        <v>160.58912252683882</v>
      </c>
      <c r="G21" s="3">
        <f t="shared" si="4"/>
        <v>257931484720.84302</v>
      </c>
      <c r="H21" s="3">
        <f t="shared" si="5"/>
        <v>91403115215.781097</v>
      </c>
    </row>
    <row r="22" spans="1:8">
      <c r="A22" s="2"/>
      <c r="B22" s="2"/>
      <c r="C22" s="2"/>
      <c r="D22" s="2"/>
      <c r="E22" s="2"/>
      <c r="F22" s="2"/>
    </row>
    <row r="23" spans="1:8" ht="15">
      <c r="A23" s="2"/>
      <c r="B23" s="2"/>
      <c r="F23" s="11" t="s">
        <v>6</v>
      </c>
      <c r="G23" s="3">
        <f>AVERAGE(G8:G21)</f>
        <v>218449759451.06326</v>
      </c>
      <c r="H23" s="3">
        <f>STDEV(H8:H21)</f>
        <v>7580162696.8359718</v>
      </c>
    </row>
    <row r="24" spans="1:8" ht="15">
      <c r="F24" s="11" t="s">
        <v>11</v>
      </c>
      <c r="G24" s="3">
        <f>8*$E$4/(0.00006)^2</f>
        <v>222222222222.22223</v>
      </c>
    </row>
  </sheetData>
  <phoneticPr fontId="3"/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0" scale="83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18"/>
  <sheetViews>
    <sheetView tabSelected="1" topLeftCell="A4" zoomScale="125" workbookViewId="0">
      <selection activeCell="Q29" sqref="Q29"/>
    </sheetView>
  </sheetViews>
  <sheetFormatPr baseColWidth="10" defaultRowHeight="12" x14ac:dyDescent="0"/>
  <cols>
    <col min="1" max="1" width="6.33203125" bestFit="1" customWidth="1"/>
    <col min="2" max="2" width="5.6640625" customWidth="1"/>
    <col min="3" max="3" width="7" bestFit="1" customWidth="1"/>
    <col min="4" max="4" width="6.6640625" bestFit="1" customWidth="1"/>
    <col min="5" max="5" width="11" bestFit="1" customWidth="1"/>
    <col min="6" max="6" width="10.6640625" bestFit="1" customWidth="1"/>
    <col min="7" max="7" width="13.6640625" bestFit="1" customWidth="1"/>
    <col min="8" max="8" width="8.83203125" bestFit="1" customWidth="1"/>
  </cols>
  <sheetData>
    <row r="1" spans="1:13" ht="19" customHeight="1">
      <c r="A1" s="9" t="s">
        <v>10</v>
      </c>
    </row>
    <row r="2" spans="1:13" ht="12" customHeight="1">
      <c r="A2" s="1"/>
    </row>
    <row r="3" spans="1:13" ht="12" customHeight="1">
      <c r="E3" s="10" t="s">
        <v>7</v>
      </c>
      <c r="F3" s="10" t="s">
        <v>1</v>
      </c>
      <c r="G3" s="10" t="s">
        <v>8</v>
      </c>
      <c r="H3" s="10" t="s">
        <v>1</v>
      </c>
    </row>
    <row r="4" spans="1:13" ht="12" customHeight="1">
      <c r="E4" s="3">
        <v>197</v>
      </c>
      <c r="F4" s="7">
        <v>3</v>
      </c>
      <c r="G4" s="3">
        <v>7.7999999999999999E-4</v>
      </c>
      <c r="H4" s="7">
        <f>0.02*G4</f>
        <v>1.56E-5</v>
      </c>
    </row>
    <row r="5" spans="1:13" ht="12" customHeight="1"/>
    <row r="6" spans="1:13" ht="19" customHeight="1">
      <c r="A6" s="10" t="s">
        <v>9</v>
      </c>
      <c r="B6" s="10" t="s">
        <v>1</v>
      </c>
      <c r="C6" s="10" t="s">
        <v>4</v>
      </c>
      <c r="D6" s="10" t="s">
        <v>1</v>
      </c>
      <c r="E6" s="10" t="s">
        <v>14</v>
      </c>
      <c r="F6" s="10" t="s">
        <v>1</v>
      </c>
      <c r="G6" s="10" t="s">
        <v>5</v>
      </c>
      <c r="H6" s="10" t="s">
        <v>1</v>
      </c>
    </row>
    <row r="7" spans="1:13" ht="12" customHeight="1">
      <c r="A7" s="2"/>
      <c r="B7" s="2"/>
      <c r="C7" s="2"/>
      <c r="D7" s="2"/>
      <c r="E7" s="2"/>
      <c r="F7" s="2"/>
      <c r="G7" s="2"/>
      <c r="H7" s="2"/>
    </row>
    <row r="8" spans="1:13">
      <c r="A8" s="8">
        <v>1</v>
      </c>
      <c r="B8" s="8">
        <f t="shared" ref="B8:B15" si="0">0.01*A8+0.02</f>
        <v>0.03</v>
      </c>
      <c r="C8" s="2">
        <v>0.11899999999999999</v>
      </c>
      <c r="D8" s="6">
        <f t="shared" ref="D8:D15" si="1">0.02*C8+0.003</f>
        <v>5.3799999999999994E-3</v>
      </c>
      <c r="E8" s="3">
        <f t="shared" ref="E8:E15" si="2">1/(A8*$G$4)</f>
        <v>1282.051282051282</v>
      </c>
      <c r="F8" s="3">
        <f t="shared" ref="F8:F15" si="3">((B8/A8)+($H$4/$G$4)+0.03*E8/$E$8)*E8</f>
        <v>102.56410256410255</v>
      </c>
      <c r="G8" s="3">
        <f t="shared" ref="G8:G15" si="4">8*$E$4*(E8/C8)^2</f>
        <v>182925008964.02185</v>
      </c>
      <c r="H8" s="3">
        <f t="shared" ref="H8:H15" si="5">(($F$4/$E$4)+2*(F8/E8)+2*(D8/C8))*G8</f>
        <v>48593771523.454437</v>
      </c>
    </row>
    <row r="9" spans="1:13">
      <c r="A9" s="8">
        <v>1.2010000000000001</v>
      </c>
      <c r="B9" s="8">
        <f t="shared" si="0"/>
        <v>3.2010000000000004E-2</v>
      </c>
      <c r="C9" s="8">
        <v>0.1</v>
      </c>
      <c r="D9" s="6">
        <f t="shared" si="1"/>
        <v>5.0000000000000001E-3</v>
      </c>
      <c r="E9" s="3">
        <f t="shared" si="2"/>
        <v>1067.4864962958218</v>
      </c>
      <c r="F9" s="3">
        <f t="shared" si="3"/>
        <v>76.466164260057923</v>
      </c>
      <c r="G9" s="3">
        <f t="shared" si="4"/>
        <v>179589521356.37131</v>
      </c>
      <c r="H9" s="3">
        <f t="shared" si="5"/>
        <v>46422521560.561043</v>
      </c>
    </row>
    <row r="10" spans="1:13" ht="13">
      <c r="A10" s="8">
        <v>1.4</v>
      </c>
      <c r="B10" s="8">
        <f t="shared" si="0"/>
        <v>3.4000000000000002E-2</v>
      </c>
      <c r="C10" s="2">
        <v>8.5000000000000006E-2</v>
      </c>
      <c r="D10" s="6">
        <f t="shared" si="1"/>
        <v>4.7000000000000002E-3</v>
      </c>
      <c r="E10" s="3">
        <f t="shared" si="2"/>
        <v>915.75091575091585</v>
      </c>
      <c r="F10" s="3">
        <f t="shared" si="3"/>
        <v>60.177917320774483</v>
      </c>
      <c r="G10" s="3">
        <f t="shared" si="4"/>
        <v>182925008964.02185</v>
      </c>
      <c r="H10" s="3">
        <f t="shared" si="5"/>
        <v>47056586574.176949</v>
      </c>
      <c r="L10" s="4"/>
      <c r="M10" s="4"/>
    </row>
    <row r="11" spans="1:13">
      <c r="A11" s="8">
        <v>1.6020000000000001</v>
      </c>
      <c r="B11" s="8">
        <f t="shared" si="0"/>
        <v>3.6019999999999996E-2</v>
      </c>
      <c r="C11" s="2">
        <v>7.3999999999999996E-2</v>
      </c>
      <c r="D11" s="6">
        <f t="shared" si="1"/>
        <v>4.4799999999999996E-3</v>
      </c>
      <c r="E11" s="3">
        <f t="shared" si="2"/>
        <v>800.28169915810361</v>
      </c>
      <c r="F11" s="3">
        <f t="shared" si="3"/>
        <v>48.986032097030986</v>
      </c>
      <c r="G11" s="3">
        <f t="shared" si="4"/>
        <v>184322581749.38516</v>
      </c>
      <c r="H11" s="3">
        <f t="shared" si="5"/>
        <v>47690054375.531891</v>
      </c>
    </row>
    <row r="12" spans="1:13">
      <c r="A12" s="8">
        <v>1.8029999999999999</v>
      </c>
      <c r="B12" s="8">
        <f t="shared" si="0"/>
        <v>3.8030000000000001E-2</v>
      </c>
      <c r="C12" s="2">
        <v>6.4000000000000001E-2</v>
      </c>
      <c r="D12" s="6">
        <f t="shared" si="1"/>
        <v>4.28E-3</v>
      </c>
      <c r="E12" s="3">
        <f t="shared" si="2"/>
        <v>711.06560291252481</v>
      </c>
      <c r="F12" s="3">
        <f t="shared" si="3"/>
        <v>41.050925461544487</v>
      </c>
      <c r="G12" s="3">
        <f t="shared" si="4"/>
        <v>194542998933.85629</v>
      </c>
      <c r="H12" s="3">
        <f t="shared" si="5"/>
        <v>51445250900.230568</v>
      </c>
    </row>
    <row r="13" spans="1:13">
      <c r="A13" s="8">
        <v>1.9930000000000001</v>
      </c>
      <c r="B13" s="8">
        <f t="shared" si="0"/>
        <v>3.993E-2</v>
      </c>
      <c r="C13" s="2">
        <v>5.8999999999999997E-2</v>
      </c>
      <c r="D13" s="6">
        <f t="shared" si="1"/>
        <v>4.1799999999999997E-3</v>
      </c>
      <c r="E13" s="3">
        <f t="shared" si="2"/>
        <v>643.27711091383946</v>
      </c>
      <c r="F13" s="3">
        <f t="shared" si="3"/>
        <v>35.436725543015775</v>
      </c>
      <c r="G13" s="3">
        <f t="shared" si="4"/>
        <v>187347709188.97849</v>
      </c>
      <c r="H13" s="3">
        <f t="shared" si="5"/>
        <v>50040377589.844826</v>
      </c>
    </row>
    <row r="14" spans="1:13">
      <c r="A14" s="8">
        <v>2.2090000000000001</v>
      </c>
      <c r="B14" s="8">
        <f t="shared" si="0"/>
        <v>4.2090000000000002E-2</v>
      </c>
      <c r="C14" s="2">
        <v>5.7000000000000002E-2</v>
      </c>
      <c r="D14" s="6">
        <f t="shared" si="1"/>
        <v>4.1400000000000005E-3</v>
      </c>
      <c r="E14" s="3">
        <f t="shared" si="2"/>
        <v>580.37631600329655</v>
      </c>
      <c r="F14" s="3">
        <f t="shared" si="3"/>
        <v>30.54791953902367</v>
      </c>
      <c r="G14" s="3">
        <f t="shared" si="4"/>
        <v>163390147444.7005</v>
      </c>
      <c r="H14" s="3">
        <f t="shared" si="5"/>
        <v>43422718671.494019</v>
      </c>
    </row>
    <row r="15" spans="1:13" ht="13">
      <c r="A15" s="8">
        <v>2.4159999999999999</v>
      </c>
      <c r="B15" s="8">
        <f t="shared" si="0"/>
        <v>4.4160000000000005E-2</v>
      </c>
      <c r="C15" s="2">
        <v>5.0999999999999997E-2</v>
      </c>
      <c r="D15" s="6">
        <f t="shared" si="1"/>
        <v>4.0200000000000001E-3</v>
      </c>
      <c r="E15" s="3">
        <f t="shared" si="2"/>
        <v>530.65036508745118</v>
      </c>
      <c r="F15" s="3">
        <f t="shared" si="3"/>
        <v>26.9015135413539</v>
      </c>
      <c r="G15" s="3">
        <f t="shared" si="4"/>
        <v>170621122840.71268</v>
      </c>
      <c r="H15" s="3">
        <f t="shared" si="5"/>
        <v>46795609338.131798</v>
      </c>
      <c r="L15" s="4"/>
      <c r="M15" s="4"/>
    </row>
    <row r="16" spans="1:13">
      <c r="A16" s="2"/>
      <c r="B16" s="2"/>
      <c r="C16" s="2"/>
      <c r="D16" s="2"/>
      <c r="E16" s="2"/>
      <c r="F16" s="2"/>
    </row>
    <row r="17" spans="1:8" ht="15">
      <c r="A17" s="2"/>
      <c r="B17" s="2"/>
      <c r="F17" s="11" t="s">
        <v>6</v>
      </c>
      <c r="G17" s="3">
        <f>AVERAGE(G8:G15)</f>
        <v>180708012430.25601</v>
      </c>
      <c r="H17" s="3">
        <f>STDEV(H8:H15)</f>
        <v>2433691296.4897423</v>
      </c>
    </row>
    <row r="18" spans="1:8" ht="15">
      <c r="F18" s="11" t="s">
        <v>11</v>
      </c>
      <c r="G18" s="3">
        <f>8*$E$4/(0.0000931)^2</f>
        <v>181826362745.90112</v>
      </c>
    </row>
  </sheetData>
  <phoneticPr fontId="3"/>
  <printOptions horizontalCentered="1" verticalCentered="1" gridLines="1" gridLinesSet="0"/>
  <pageMargins left="0.78740157480314965" right="0.78740157480314965" top="0.98425196850393704" bottom="0.98425196850393704" header="0.51181102362204722" footer="0.51181102362204722"/>
  <pageSetup paperSize="0" scale="83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D2-U</vt:lpstr>
      <vt:lpstr>D-B (1)</vt:lpstr>
      <vt:lpstr>D-B (2)</vt:lpstr>
      <vt:lpstr>D-B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J.M. Laffaille</dc:creator>
  <cp:lastModifiedBy>Jean-Michel Laffaille</cp:lastModifiedBy>
  <cp:lastPrinted>2008-06-30T19:20:42Z</cp:lastPrinted>
  <dcterms:created xsi:type="dcterms:W3CDTF">2025-01-29T16:17:10Z</dcterms:created>
  <dcterms:modified xsi:type="dcterms:W3CDTF">2025-01-29T18:36:58Z</dcterms:modified>
</cp:coreProperties>
</file>